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quantlib\QuantLibXL\Data2\XLS\EUR\"/>
    </mc:Choice>
  </mc:AlternateContent>
  <bookViews>
    <workbookView xWindow="7605" yWindow="-15" windowWidth="7620" windowHeight="12810" activeTab="2"/>
  </bookViews>
  <sheets>
    <sheet name="General Settings" sheetId="4" r:id="rId1"/>
    <sheet name="Eur3M" sheetId="3" r:id="rId2"/>
    <sheet name="Eur6M" sheetId="1" r:id="rId3"/>
  </sheets>
  <definedNames>
    <definedName name="BaseCurve">'General Settings'!$D$7</definedName>
    <definedName name="calendar">'General Settings'!$D$8</definedName>
    <definedName name="currency">'General Settings'!$D$5</definedName>
    <definedName name="EvaluationDate">'General Settings'!$D$9</definedName>
    <definedName name="familyname">'General Settings'!$D$6</definedName>
    <definedName name="MinDistance" localSheetId="1">Eur3M!$K$3:$K$64</definedName>
    <definedName name="MinDistance">Eur6M!$M$3:$M$65</definedName>
    <definedName name="objectoverwrite">'General Settings'!$D$12</definedName>
    <definedName name="permanent">'General Settings'!$D$11</definedName>
    <definedName name="Priority" localSheetId="1">Eur3M!$J$3:$J$64</definedName>
    <definedName name="Priority">Eur6M!$L$3:$L$65</definedName>
    <definedName name="SettlementDate">'General Settings'!$D$10</definedName>
    <definedName name="trigger">'General Settings'!$D$4</definedName>
  </definedNames>
  <calcPr calcId="152511"/>
</workbook>
</file>

<file path=xl/calcChain.xml><?xml version="1.0" encoding="utf-8"?>
<calcChain xmlns="http://schemas.openxmlformats.org/spreadsheetml/2006/main">
  <c r="BK695" i="1" l="1"/>
  <c r="BK694" i="1"/>
  <c r="BK693" i="1"/>
  <c r="BK692" i="1"/>
  <c r="BK691" i="1"/>
  <c r="BK690" i="1"/>
  <c r="BK689" i="1"/>
  <c r="BK688" i="1"/>
  <c r="BK687" i="1"/>
  <c r="BK686" i="1"/>
  <c r="BK685" i="1"/>
  <c r="BK684" i="1"/>
  <c r="BK683" i="1"/>
  <c r="BK682" i="1"/>
  <c r="BK681" i="1"/>
  <c r="BK680" i="1"/>
  <c r="BK679" i="1"/>
  <c r="BK678" i="1"/>
  <c r="BK677" i="1"/>
  <c r="BK676" i="1"/>
  <c r="BK675" i="1"/>
  <c r="BK674" i="1"/>
  <c r="BK673" i="1"/>
  <c r="BK672" i="1"/>
  <c r="BK671" i="1"/>
  <c r="BK670" i="1"/>
  <c r="BK669" i="1"/>
  <c r="BK668" i="1"/>
  <c r="BK667" i="1"/>
  <c r="BK666" i="1"/>
  <c r="BK665" i="1"/>
  <c r="BK664" i="1"/>
  <c r="BK663" i="1"/>
  <c r="BK662" i="1"/>
  <c r="BK661" i="1"/>
  <c r="BK660" i="1"/>
  <c r="BK659" i="1"/>
  <c r="BK658" i="1"/>
  <c r="BK657" i="1"/>
  <c r="BK656" i="1"/>
  <c r="BK655" i="1"/>
  <c r="BK654" i="1"/>
  <c r="BK653" i="1"/>
  <c r="BK652" i="1"/>
  <c r="BK651" i="1"/>
  <c r="BK650" i="1"/>
  <c r="BK649" i="1"/>
  <c r="BK648" i="1"/>
  <c r="BK647" i="1"/>
  <c r="BK646" i="1"/>
  <c r="BK645" i="1"/>
  <c r="BK644" i="1"/>
  <c r="BK643" i="1"/>
  <c r="BK642" i="1"/>
  <c r="BK641" i="1"/>
  <c r="BK640" i="1"/>
  <c r="BK639" i="1"/>
  <c r="BK638" i="1"/>
  <c r="BK637" i="1"/>
  <c r="BK636" i="1"/>
  <c r="BK635" i="1"/>
  <c r="BK634" i="1"/>
  <c r="BK633" i="1"/>
  <c r="BK632" i="1"/>
  <c r="BK631" i="1"/>
  <c r="BK630" i="1"/>
  <c r="BK629" i="1"/>
  <c r="BK628" i="1"/>
  <c r="BK627" i="1"/>
  <c r="BK626" i="1"/>
  <c r="BK625" i="1"/>
  <c r="BK624" i="1"/>
  <c r="BK623" i="1"/>
  <c r="BK622" i="1"/>
  <c r="BK621" i="1"/>
  <c r="BK620" i="1"/>
  <c r="BK619" i="1"/>
  <c r="BK618" i="1"/>
  <c r="BK617" i="1"/>
  <c r="BK616" i="1"/>
  <c r="BK615" i="1"/>
  <c r="BK614" i="1"/>
  <c r="BK613" i="1"/>
  <c r="BK612" i="1"/>
  <c r="BK611" i="1"/>
  <c r="BK610" i="1"/>
  <c r="BK609" i="1"/>
  <c r="BK608" i="1"/>
  <c r="BK607" i="1"/>
  <c r="BK606" i="1"/>
  <c r="BK605" i="1"/>
  <c r="BK604" i="1"/>
  <c r="BK603" i="1"/>
  <c r="BK602" i="1"/>
  <c r="BK601" i="1"/>
  <c r="BK600" i="1"/>
  <c r="BK599" i="1"/>
  <c r="BK598" i="1"/>
  <c r="BK597" i="1"/>
  <c r="BK596" i="1"/>
  <c r="BK595" i="1"/>
  <c r="BK594" i="1"/>
  <c r="BK593" i="1"/>
  <c r="BK592" i="1"/>
  <c r="BK591" i="1"/>
  <c r="BK590" i="1"/>
  <c r="BK589" i="1"/>
  <c r="BK588" i="1"/>
  <c r="BK587" i="1"/>
  <c r="BK586" i="1"/>
  <c r="BK585" i="1"/>
  <c r="BK584" i="1"/>
  <c r="BK583" i="1"/>
  <c r="BK582" i="1"/>
  <c r="BK581" i="1"/>
  <c r="BK580" i="1"/>
  <c r="BK579" i="1"/>
  <c r="BK578" i="1"/>
  <c r="BK577" i="1"/>
  <c r="BK576" i="1"/>
  <c r="BK575" i="1"/>
  <c r="BK574" i="1"/>
  <c r="BK573" i="1"/>
  <c r="BK572" i="1"/>
  <c r="BK571" i="1"/>
  <c r="BK570" i="1"/>
  <c r="BK569" i="1"/>
  <c r="BK568" i="1"/>
  <c r="BK567" i="1"/>
  <c r="BK566" i="1"/>
  <c r="BK565" i="1"/>
  <c r="BK564" i="1"/>
  <c r="BK563" i="1"/>
  <c r="BK562" i="1"/>
  <c r="BK561" i="1"/>
  <c r="BK560" i="1"/>
  <c r="BK559" i="1"/>
  <c r="BK558" i="1"/>
  <c r="BK557" i="1"/>
  <c r="BK556" i="1"/>
  <c r="BK555" i="1"/>
  <c r="BK554" i="1"/>
  <c r="BK553" i="1"/>
  <c r="BK552" i="1"/>
  <c r="BK551" i="1"/>
  <c r="BK550" i="1"/>
  <c r="BK549" i="1"/>
  <c r="BK548" i="1"/>
  <c r="BK547" i="1"/>
  <c r="BK546" i="1"/>
  <c r="BK545" i="1"/>
  <c r="BK544" i="1"/>
  <c r="BK543" i="1"/>
  <c r="BK542" i="1"/>
  <c r="BK541" i="1"/>
  <c r="BK540" i="1"/>
  <c r="BK539" i="1"/>
  <c r="BK538" i="1"/>
  <c r="BK537" i="1"/>
  <c r="BK536" i="1"/>
  <c r="BK535" i="1"/>
  <c r="BK534" i="1"/>
  <c r="BK533" i="1"/>
  <c r="BK532" i="1"/>
  <c r="BK531" i="1"/>
  <c r="BK530" i="1"/>
  <c r="BK529" i="1"/>
  <c r="BK528" i="1"/>
  <c r="BK527" i="1"/>
  <c r="BK526" i="1"/>
  <c r="BK525" i="1"/>
  <c r="BK524" i="1"/>
  <c r="BK523" i="1"/>
  <c r="BK522" i="1"/>
  <c r="BK521" i="1"/>
  <c r="BK520" i="1"/>
  <c r="BK519" i="1"/>
  <c r="BK518" i="1"/>
  <c r="BK517" i="1"/>
  <c r="BK516" i="1"/>
  <c r="BK515" i="1"/>
  <c r="BK514" i="1"/>
  <c r="BK513" i="1"/>
  <c r="BK512" i="1"/>
  <c r="BK511" i="1"/>
  <c r="BK510" i="1"/>
  <c r="BK509" i="1"/>
  <c r="BK508" i="1"/>
  <c r="BK507" i="1"/>
  <c r="BK506" i="1"/>
  <c r="BK505" i="1"/>
  <c r="BK504" i="1"/>
  <c r="BK503" i="1"/>
  <c r="BK502" i="1"/>
  <c r="BK501" i="1"/>
  <c r="BK500" i="1"/>
  <c r="BK499" i="1"/>
  <c r="BK498" i="1"/>
  <c r="BK497" i="1"/>
  <c r="BK496" i="1"/>
  <c r="BK495" i="1"/>
  <c r="BK494" i="1"/>
  <c r="BK493" i="1"/>
  <c r="BK492" i="1"/>
  <c r="BK491" i="1"/>
  <c r="BK490" i="1"/>
  <c r="BK489" i="1"/>
  <c r="BK488" i="1"/>
  <c r="BK487" i="1"/>
  <c r="BK486" i="1"/>
  <c r="BK485" i="1"/>
  <c r="BK484" i="1"/>
  <c r="BK483" i="1"/>
  <c r="BK482" i="1"/>
  <c r="BK481" i="1"/>
  <c r="BK480" i="1"/>
  <c r="BK479" i="1"/>
  <c r="BK478" i="1"/>
  <c r="BK477" i="1"/>
  <c r="BK476" i="1"/>
  <c r="BK475" i="1"/>
  <c r="BK474" i="1"/>
  <c r="BK473" i="1"/>
  <c r="BK472" i="1"/>
  <c r="BK471" i="1"/>
  <c r="BK470" i="1"/>
  <c r="BK469" i="1"/>
  <c r="BK468" i="1"/>
  <c r="BK467" i="1"/>
  <c r="BK466" i="1"/>
  <c r="BK465" i="1"/>
  <c r="BK464" i="1"/>
  <c r="BK463" i="1"/>
  <c r="BK462" i="1"/>
  <c r="BK461" i="1"/>
  <c r="BK460" i="1"/>
  <c r="BK459" i="1"/>
  <c r="BK458" i="1"/>
  <c r="BK457" i="1"/>
  <c r="BK456" i="1"/>
  <c r="BK455" i="1"/>
  <c r="BK454" i="1"/>
  <c r="BK453" i="1"/>
  <c r="BK452" i="1"/>
  <c r="BK451" i="1"/>
  <c r="BK450" i="1"/>
  <c r="BK449" i="1"/>
  <c r="BK448" i="1"/>
  <c r="BK447" i="1"/>
  <c r="BK446" i="1"/>
  <c r="BK445" i="1"/>
  <c r="BK444" i="1"/>
  <c r="BK443" i="1"/>
  <c r="BK442" i="1"/>
  <c r="BK441" i="1"/>
  <c r="BK440" i="1"/>
  <c r="BK439" i="1"/>
  <c r="BK438" i="1"/>
  <c r="BK437" i="1"/>
  <c r="BK436" i="1"/>
  <c r="BK435" i="1"/>
  <c r="BK434" i="1"/>
  <c r="BK433" i="1"/>
  <c r="BK432" i="1"/>
  <c r="BK431" i="1"/>
  <c r="BK430" i="1"/>
  <c r="BK429" i="1"/>
  <c r="BK428" i="1"/>
  <c r="BK427" i="1"/>
  <c r="BK426" i="1"/>
  <c r="BK425" i="1"/>
  <c r="BK424" i="1"/>
  <c r="BK423" i="1"/>
  <c r="BK422" i="1"/>
  <c r="BK421" i="1"/>
  <c r="BK420" i="1"/>
  <c r="BK419" i="1"/>
  <c r="BK418" i="1"/>
  <c r="BK417" i="1"/>
  <c r="BK416" i="1"/>
  <c r="BK415" i="1"/>
  <c r="BK414" i="1"/>
  <c r="BK413" i="1"/>
  <c r="BK412" i="1"/>
  <c r="BK411" i="1"/>
  <c r="BK410" i="1"/>
  <c r="BK409" i="1"/>
  <c r="BK408" i="1"/>
  <c r="BK407" i="1"/>
  <c r="BK406" i="1"/>
  <c r="BK405" i="1"/>
  <c r="BK404" i="1"/>
  <c r="BK403" i="1"/>
  <c r="BK402" i="1"/>
  <c r="BK401" i="1"/>
  <c r="BK400" i="1"/>
  <c r="BK399" i="1"/>
  <c r="BK398" i="1"/>
  <c r="BK397" i="1"/>
  <c r="BK396" i="1"/>
  <c r="BK395" i="1"/>
  <c r="BK394" i="1"/>
  <c r="BK393" i="1"/>
  <c r="BK392" i="1"/>
  <c r="BK391" i="1"/>
  <c r="BK390" i="1"/>
  <c r="BK389" i="1"/>
  <c r="BK388" i="1"/>
  <c r="BK387" i="1"/>
  <c r="BK386" i="1"/>
  <c r="BK385" i="1"/>
  <c r="BK384" i="1"/>
  <c r="BK383" i="1"/>
  <c r="BK382" i="1"/>
  <c r="BK381" i="1"/>
  <c r="BK380" i="1"/>
  <c r="BK379" i="1"/>
  <c r="BK378" i="1"/>
  <c r="BK377" i="1"/>
  <c r="BK376" i="1"/>
  <c r="BK375" i="1"/>
  <c r="BK374" i="1"/>
  <c r="BK373" i="1"/>
  <c r="BK372" i="1"/>
  <c r="BK371" i="1"/>
  <c r="BK370" i="1"/>
  <c r="BK369" i="1"/>
  <c r="BK368" i="1"/>
  <c r="BK367" i="1"/>
  <c r="BK366" i="1"/>
  <c r="BK365" i="1"/>
  <c r="BK364" i="1"/>
  <c r="BK363" i="1"/>
  <c r="BK362" i="1"/>
  <c r="BK361" i="1"/>
  <c r="BK360" i="1"/>
  <c r="BK359" i="1"/>
  <c r="BK358" i="1"/>
  <c r="BK357" i="1"/>
  <c r="BK356" i="1"/>
  <c r="BK355" i="1"/>
  <c r="BK354" i="1"/>
  <c r="BK353" i="1"/>
  <c r="BK352" i="1"/>
  <c r="BK351" i="1"/>
  <c r="BK350" i="1"/>
  <c r="BK349" i="1"/>
  <c r="BK348" i="1"/>
  <c r="BK347" i="1"/>
  <c r="BK346" i="1"/>
  <c r="BK345" i="1"/>
  <c r="BK344" i="1"/>
  <c r="BK343" i="1"/>
  <c r="BK342" i="1"/>
  <c r="BK341" i="1"/>
  <c r="BK340" i="1"/>
  <c r="BK339" i="1"/>
  <c r="BK338" i="1"/>
  <c r="BK337" i="1"/>
  <c r="BK336" i="1"/>
  <c r="BK335" i="1"/>
  <c r="BK334" i="1"/>
  <c r="BK333" i="1"/>
  <c r="BK332" i="1"/>
  <c r="BK331" i="1"/>
  <c r="BK330" i="1"/>
  <c r="BK329" i="1"/>
  <c r="BK328" i="1"/>
  <c r="BK327" i="1"/>
  <c r="BK326" i="1"/>
  <c r="BK325" i="1"/>
  <c r="BK324" i="1"/>
  <c r="BK323" i="1"/>
  <c r="BK322" i="1"/>
  <c r="BK321" i="1"/>
  <c r="BK320" i="1"/>
  <c r="BK319" i="1"/>
  <c r="BK318" i="1"/>
  <c r="BK317" i="1"/>
  <c r="BK316" i="1"/>
  <c r="BK315" i="1"/>
  <c r="BK314" i="1"/>
  <c r="BK313" i="1"/>
  <c r="BK312" i="1"/>
  <c r="BK311" i="1"/>
  <c r="BK310" i="1"/>
  <c r="BK309" i="1"/>
  <c r="BK308" i="1"/>
  <c r="BK307" i="1"/>
  <c r="BK306" i="1"/>
  <c r="BK305" i="1"/>
  <c r="BK304" i="1"/>
  <c r="BK303" i="1"/>
  <c r="BK302" i="1"/>
  <c r="BK301" i="1"/>
  <c r="BK300" i="1"/>
  <c r="BK299" i="1"/>
  <c r="BK298" i="1"/>
  <c r="BK297" i="1"/>
  <c r="BK296" i="1"/>
  <c r="BK295" i="1"/>
  <c r="BK294" i="1"/>
  <c r="BK293" i="1"/>
  <c r="BK292" i="1"/>
  <c r="BK291" i="1"/>
  <c r="BK290" i="1"/>
  <c r="BK289" i="1"/>
  <c r="BK288" i="1"/>
  <c r="BK287" i="1"/>
  <c r="BK286" i="1"/>
  <c r="BK285" i="1"/>
  <c r="BK284" i="1"/>
  <c r="BK283" i="1"/>
  <c r="BK282" i="1"/>
  <c r="BK281" i="1"/>
  <c r="BK280" i="1"/>
  <c r="BK279" i="1"/>
  <c r="BK278" i="1"/>
  <c r="BK277" i="1"/>
  <c r="BK276" i="1"/>
  <c r="BK275" i="1"/>
  <c r="BK274" i="1"/>
  <c r="BK273" i="1"/>
  <c r="BK272" i="1"/>
  <c r="BK271" i="1"/>
  <c r="BK270" i="1"/>
  <c r="BK269" i="1"/>
  <c r="BK268" i="1"/>
  <c r="BK267" i="1"/>
  <c r="BK266" i="1"/>
  <c r="BK265" i="1"/>
  <c r="BK264" i="1"/>
  <c r="BK263" i="1"/>
  <c r="BK262" i="1"/>
  <c r="BK261" i="1"/>
  <c r="BK260" i="1"/>
  <c r="BK259" i="1"/>
  <c r="BK258" i="1"/>
  <c r="BK257" i="1"/>
  <c r="BK256" i="1"/>
  <c r="BK255" i="1"/>
  <c r="BK254" i="1"/>
  <c r="BK253" i="1"/>
  <c r="BK252" i="1"/>
  <c r="BK251" i="1"/>
  <c r="BK250" i="1"/>
  <c r="BK249" i="1"/>
  <c r="BK248" i="1"/>
  <c r="BK247" i="1"/>
  <c r="BK246" i="1"/>
  <c r="BK245" i="1"/>
  <c r="BK244" i="1"/>
  <c r="BK243" i="1"/>
  <c r="BK242" i="1"/>
  <c r="BK241" i="1"/>
  <c r="BK240" i="1"/>
  <c r="BK239" i="1"/>
  <c r="BK238" i="1"/>
  <c r="BK237" i="1"/>
  <c r="BK236" i="1"/>
  <c r="BK235" i="1"/>
  <c r="BK234" i="1"/>
  <c r="BK233" i="1"/>
  <c r="BK232" i="1"/>
  <c r="BK231" i="1"/>
  <c r="BK230" i="1"/>
  <c r="BK229" i="1"/>
  <c r="BK228" i="1"/>
  <c r="BK227" i="1"/>
  <c r="BK226" i="1"/>
  <c r="BK225" i="1"/>
  <c r="BK224" i="1"/>
  <c r="BK223" i="1"/>
  <c r="BK222" i="1"/>
  <c r="BK221" i="1"/>
  <c r="BK220" i="1"/>
  <c r="BK219" i="1"/>
  <c r="BK218" i="1"/>
  <c r="BK217" i="1"/>
  <c r="BK216" i="1"/>
  <c r="BK215" i="1"/>
  <c r="BK214" i="1"/>
  <c r="BK213" i="1"/>
  <c r="BK212" i="1"/>
  <c r="BK211" i="1"/>
  <c r="BK210" i="1"/>
  <c r="BK209" i="1"/>
  <c r="BK208" i="1"/>
  <c r="BK207" i="1"/>
  <c r="BK206" i="1"/>
  <c r="BK205" i="1"/>
  <c r="BK204" i="1"/>
  <c r="BK203" i="1"/>
  <c r="BK202" i="1"/>
  <c r="BK201" i="1"/>
  <c r="BK200" i="1"/>
  <c r="BK199" i="1"/>
  <c r="BK198" i="1"/>
  <c r="BK197" i="1"/>
  <c r="BK196" i="1"/>
  <c r="BK195" i="1"/>
  <c r="BK194" i="1"/>
  <c r="BK193" i="1"/>
  <c r="BK192" i="1"/>
  <c r="BK191" i="1"/>
  <c r="BK190" i="1"/>
  <c r="BK189" i="1"/>
  <c r="BK188" i="1"/>
  <c r="BK187" i="1"/>
  <c r="BK186" i="1"/>
  <c r="BK185" i="1"/>
  <c r="BK184" i="1"/>
  <c r="BK183" i="1"/>
  <c r="BK182" i="1"/>
  <c r="BK181" i="1"/>
  <c r="BK180" i="1"/>
  <c r="BK179" i="1"/>
  <c r="BK178" i="1"/>
  <c r="BK177" i="1"/>
  <c r="BK176" i="1"/>
  <c r="BK175" i="1"/>
  <c r="BK174" i="1"/>
  <c r="BK173" i="1"/>
  <c r="BK172" i="1"/>
  <c r="BK171" i="1"/>
  <c r="BK170" i="1"/>
  <c r="BK169" i="1"/>
  <c r="BK168" i="1"/>
  <c r="BK167" i="1"/>
  <c r="BK166" i="1"/>
  <c r="BK165" i="1"/>
  <c r="BK164" i="1"/>
  <c r="BK163" i="1"/>
  <c r="BK162" i="1"/>
  <c r="BK161" i="1"/>
  <c r="BK160" i="1"/>
  <c r="BK159" i="1"/>
  <c r="BK158" i="1"/>
  <c r="BK157" i="1"/>
  <c r="BK156" i="1"/>
  <c r="BK155" i="1"/>
  <c r="BK154" i="1"/>
  <c r="BK153" i="1"/>
  <c r="BK152" i="1"/>
  <c r="BK151" i="1"/>
  <c r="BK150" i="1"/>
  <c r="BK149" i="1"/>
  <c r="BK148" i="1"/>
  <c r="BK147" i="1"/>
  <c r="BK146" i="1"/>
  <c r="BK145" i="1"/>
  <c r="BK144" i="1"/>
  <c r="BK143" i="1"/>
  <c r="BK142" i="1"/>
  <c r="BK141" i="1"/>
  <c r="BK140" i="1"/>
  <c r="BK139" i="1"/>
  <c r="BK138" i="1"/>
  <c r="BK137" i="1"/>
  <c r="BK136" i="1"/>
  <c r="BK135" i="1"/>
  <c r="BK134" i="1"/>
  <c r="BK133" i="1"/>
  <c r="BK132" i="1"/>
  <c r="BK131" i="1"/>
  <c r="BK130" i="1"/>
  <c r="BK129" i="1"/>
  <c r="BK128" i="1"/>
  <c r="BK127" i="1"/>
  <c r="BK126" i="1"/>
  <c r="BK125" i="1"/>
  <c r="BK124" i="1"/>
  <c r="BK123" i="1"/>
  <c r="BK122" i="1"/>
  <c r="BK121" i="1"/>
  <c r="BK120" i="1"/>
  <c r="BK119" i="1"/>
  <c r="BK118" i="1"/>
  <c r="BK117" i="1"/>
  <c r="BK116" i="1"/>
  <c r="BK115" i="1"/>
  <c r="BK114" i="1"/>
  <c r="BK113" i="1"/>
  <c r="BK112" i="1"/>
  <c r="BK111" i="1"/>
  <c r="BK110" i="1"/>
  <c r="BK109" i="1"/>
  <c r="BK108" i="1"/>
  <c r="BK107" i="1"/>
  <c r="BK106" i="1"/>
  <c r="BK105" i="1"/>
  <c r="BK104" i="1"/>
  <c r="BK103" i="1"/>
  <c r="BK102" i="1"/>
  <c r="BK101" i="1"/>
  <c r="BK100" i="1"/>
  <c r="BK99" i="1"/>
  <c r="BK98" i="1"/>
  <c r="BK97" i="1"/>
  <c r="BK96" i="1"/>
  <c r="BK95" i="1"/>
  <c r="BK94" i="1"/>
  <c r="BK93" i="1"/>
  <c r="BK92" i="1"/>
  <c r="BK91" i="1"/>
  <c r="BK90" i="1"/>
  <c r="BK89" i="1"/>
  <c r="BK88" i="1"/>
  <c r="BK87" i="1"/>
  <c r="BK86" i="1"/>
  <c r="BK85" i="1"/>
  <c r="BK84" i="1"/>
  <c r="BK83" i="1"/>
  <c r="BK82" i="1"/>
  <c r="BK81" i="1"/>
  <c r="BK80" i="1"/>
  <c r="BK79" i="1"/>
  <c r="BK78" i="1"/>
  <c r="BK77" i="1"/>
  <c r="BK76" i="1"/>
  <c r="BK75" i="1"/>
  <c r="BK74" i="1"/>
  <c r="BK73" i="1"/>
  <c r="BK72" i="1"/>
  <c r="BK71" i="1"/>
  <c r="BK70" i="1"/>
  <c r="BK69" i="1"/>
  <c r="BK68" i="1"/>
  <c r="BK67" i="1"/>
  <c r="BK66" i="1"/>
  <c r="BK65" i="1"/>
  <c r="BK64" i="1"/>
  <c r="BK63" i="1"/>
  <c r="BK62" i="1"/>
  <c r="BK61" i="1"/>
  <c r="BK60" i="1"/>
  <c r="BK59" i="1"/>
  <c r="BK58" i="1"/>
  <c r="BK57" i="1"/>
  <c r="BK56" i="1"/>
  <c r="BK55" i="1"/>
  <c r="BK54" i="1"/>
  <c r="BK53" i="1"/>
  <c r="BK52" i="1"/>
  <c r="BK51" i="1"/>
  <c r="BK50" i="1"/>
  <c r="BK49" i="1"/>
  <c r="BK48" i="1"/>
  <c r="BK47" i="1"/>
  <c r="BK46" i="1"/>
  <c r="BK45" i="1"/>
  <c r="BK44" i="1"/>
  <c r="BK43" i="1"/>
  <c r="BK42" i="1"/>
  <c r="BK41" i="1"/>
  <c r="BK40" i="1"/>
  <c r="BK39" i="1"/>
  <c r="BK38" i="1"/>
  <c r="BK37" i="1"/>
  <c r="BK36" i="1"/>
  <c r="BK35" i="1"/>
  <c r="BK34" i="1"/>
  <c r="BK33" i="1"/>
  <c r="BK32" i="1"/>
  <c r="BK31" i="1"/>
  <c r="BK30" i="1"/>
  <c r="BK29" i="1"/>
  <c r="BK28" i="1"/>
  <c r="BK27" i="1"/>
  <c r="BK26" i="1"/>
  <c r="BK25" i="1"/>
  <c r="BK24" i="1"/>
  <c r="BK23" i="1"/>
  <c r="BK22" i="1"/>
  <c r="BK21" i="1"/>
  <c r="BK20" i="1"/>
  <c r="BK19" i="1"/>
  <c r="BK18" i="1"/>
  <c r="BK17" i="1"/>
  <c r="BK16" i="1"/>
  <c r="BK15" i="1"/>
  <c r="BK14" i="1"/>
  <c r="BK13" i="1"/>
  <c r="BK12" i="1"/>
  <c r="BK11" i="1"/>
  <c r="BK10" i="1"/>
  <c r="BK9" i="1"/>
  <c r="BK8" i="1"/>
  <c r="BK7" i="1"/>
  <c r="BK6" i="1"/>
  <c r="BK5" i="1"/>
  <c r="BG5" i="1"/>
  <c r="AA6" i="1"/>
  <c r="Z6" i="1"/>
  <c r="Z7" i="1" s="1"/>
  <c r="AA5" i="1"/>
  <c r="Z5" i="1"/>
  <c r="BG547" i="1"/>
  <c r="BH547" i="1" s="1"/>
  <c r="BJ547" i="1"/>
  <c r="BG548" i="1"/>
  <c r="BJ548" i="1"/>
  <c r="BI548" i="1"/>
  <c r="BI547" i="1"/>
  <c r="BG340" i="1"/>
  <c r="BG341" i="1"/>
  <c r="BJ339" i="1"/>
  <c r="BJ335" i="1"/>
  <c r="BJ331" i="1"/>
  <c r="BJ327" i="1"/>
  <c r="BJ323" i="1"/>
  <c r="BJ319" i="1"/>
  <c r="BJ315" i="1"/>
  <c r="BJ311" i="1"/>
  <c r="BJ307" i="1"/>
  <c r="BJ303" i="1"/>
  <c r="BJ299" i="1"/>
  <c r="BJ295" i="1"/>
  <c r="BJ291" i="1"/>
  <c r="BJ287" i="1"/>
  <c r="BJ283" i="1"/>
  <c r="BJ279" i="1"/>
  <c r="BJ275" i="1"/>
  <c r="BJ271" i="1"/>
  <c r="BJ267" i="1"/>
  <c r="BJ263" i="1"/>
  <c r="BJ259" i="1"/>
  <c r="BJ255" i="1"/>
  <c r="BJ251" i="1"/>
  <c r="BJ247" i="1"/>
  <c r="BJ243" i="1"/>
  <c r="BJ239" i="1"/>
  <c r="BJ235" i="1"/>
  <c r="BJ231" i="1"/>
  <c r="BJ227" i="1"/>
  <c r="BJ223" i="1"/>
  <c r="BJ219" i="1"/>
  <c r="BJ215" i="1"/>
  <c r="BJ211" i="1"/>
  <c r="BJ207" i="1"/>
  <c r="BJ203" i="1"/>
  <c r="BJ199" i="1"/>
  <c r="BJ195" i="1"/>
  <c r="BJ191" i="1"/>
  <c r="BJ187" i="1"/>
  <c r="BJ183" i="1"/>
  <c r="BJ179" i="1"/>
  <c r="BJ175" i="1"/>
  <c r="BJ171" i="1"/>
  <c r="BJ167" i="1"/>
  <c r="BJ163" i="1"/>
  <c r="BJ159" i="1"/>
  <c r="BJ155" i="1"/>
  <c r="BJ151" i="1"/>
  <c r="BJ147" i="1"/>
  <c r="BJ143" i="1"/>
  <c r="BJ139" i="1"/>
  <c r="BJ135" i="1"/>
  <c r="BJ131" i="1"/>
  <c r="BJ127" i="1"/>
  <c r="BJ123" i="1"/>
  <c r="BJ119" i="1"/>
  <c r="BJ115" i="1"/>
  <c r="BJ111" i="1"/>
  <c r="BJ107" i="1"/>
  <c r="BJ103" i="1"/>
  <c r="BJ99" i="1"/>
  <c r="BJ95" i="1"/>
  <c r="BJ91" i="1"/>
  <c r="BJ87" i="1"/>
  <c r="BJ83" i="1"/>
  <c r="BJ79" i="1"/>
  <c r="BJ75" i="1"/>
  <c r="BJ71" i="1"/>
  <c r="BJ67" i="1"/>
  <c r="BJ63" i="1"/>
  <c r="BJ59" i="1"/>
  <c r="BJ55" i="1"/>
  <c r="BJ51" i="1"/>
  <c r="BJ47" i="1"/>
  <c r="BJ43" i="1"/>
  <c r="BJ39" i="1"/>
  <c r="BJ35" i="1"/>
  <c r="BJ31" i="1"/>
  <c r="BJ27" i="1"/>
  <c r="BJ23" i="1"/>
  <c r="BJ19" i="1"/>
  <c r="BJ15" i="1"/>
  <c r="BJ11" i="1"/>
  <c r="BJ7" i="1"/>
  <c r="BJ14" i="1"/>
  <c r="BJ6" i="1"/>
  <c r="BJ328" i="1"/>
  <c r="BJ320" i="1"/>
  <c r="BJ312" i="1"/>
  <c r="BJ304" i="1"/>
  <c r="BJ288" i="1"/>
  <c r="BJ280" i="1"/>
  <c r="BJ264" i="1"/>
  <c r="BJ252" i="1"/>
  <c r="BJ244" i="1"/>
  <c r="BJ232" i="1"/>
  <c r="BJ216" i="1"/>
  <c r="BJ204" i="1"/>
  <c r="BJ192" i="1"/>
  <c r="BJ180" i="1"/>
  <c r="BJ168" i="1"/>
  <c r="BJ156" i="1"/>
  <c r="BJ148" i="1"/>
  <c r="BJ132" i="1"/>
  <c r="BJ124" i="1"/>
  <c r="BJ108" i="1"/>
  <c r="BJ100" i="1"/>
  <c r="BJ88" i="1"/>
  <c r="BJ80" i="1"/>
  <c r="BJ64" i="1"/>
  <c r="BJ52" i="1"/>
  <c r="BJ40" i="1"/>
  <c r="BJ28" i="1"/>
  <c r="BJ16" i="1"/>
  <c r="BJ338" i="1"/>
  <c r="BJ334" i="1"/>
  <c r="BJ330" i="1"/>
  <c r="BJ326" i="1"/>
  <c r="BJ322" i="1"/>
  <c r="BJ318" i="1"/>
  <c r="BJ314" i="1"/>
  <c r="BJ310" i="1"/>
  <c r="BJ306" i="1"/>
  <c r="BJ302" i="1"/>
  <c r="BJ298" i="1"/>
  <c r="BJ294" i="1"/>
  <c r="BJ290" i="1"/>
  <c r="BJ286" i="1"/>
  <c r="BJ282" i="1"/>
  <c r="BJ278" i="1"/>
  <c r="BJ274" i="1"/>
  <c r="BJ270" i="1"/>
  <c r="BJ266" i="1"/>
  <c r="BJ262" i="1"/>
  <c r="BJ258" i="1"/>
  <c r="BJ254" i="1"/>
  <c r="BJ250" i="1"/>
  <c r="BJ246" i="1"/>
  <c r="BJ242" i="1"/>
  <c r="BJ238" i="1"/>
  <c r="BJ234" i="1"/>
  <c r="BJ230" i="1"/>
  <c r="BJ226" i="1"/>
  <c r="BJ222" i="1"/>
  <c r="BJ218" i="1"/>
  <c r="BJ214" i="1"/>
  <c r="BJ210" i="1"/>
  <c r="BJ206" i="1"/>
  <c r="BJ202" i="1"/>
  <c r="BJ198" i="1"/>
  <c r="BJ194" i="1"/>
  <c r="BJ190" i="1"/>
  <c r="BJ186" i="1"/>
  <c r="BJ182" i="1"/>
  <c r="BJ178" i="1"/>
  <c r="BJ174" i="1"/>
  <c r="BJ170" i="1"/>
  <c r="BJ166" i="1"/>
  <c r="BJ162" i="1"/>
  <c r="BJ158" i="1"/>
  <c r="BJ154" i="1"/>
  <c r="BJ150" i="1"/>
  <c r="BJ146" i="1"/>
  <c r="BJ142" i="1"/>
  <c r="BJ138" i="1"/>
  <c r="BJ134" i="1"/>
  <c r="BJ130" i="1"/>
  <c r="BJ126" i="1"/>
  <c r="BJ122" i="1"/>
  <c r="BJ118" i="1"/>
  <c r="BJ114" i="1"/>
  <c r="BJ110" i="1"/>
  <c r="BJ106" i="1"/>
  <c r="BJ102" i="1"/>
  <c r="BJ98" i="1"/>
  <c r="BJ94" i="1"/>
  <c r="BJ90" i="1"/>
  <c r="BJ86" i="1"/>
  <c r="BJ82" i="1"/>
  <c r="BJ78" i="1"/>
  <c r="BJ74" i="1"/>
  <c r="BJ70" i="1"/>
  <c r="BJ66" i="1"/>
  <c r="BJ62" i="1"/>
  <c r="BJ58" i="1"/>
  <c r="BJ54" i="1"/>
  <c r="BJ50" i="1"/>
  <c r="BJ46" i="1"/>
  <c r="BJ42" i="1"/>
  <c r="BJ38" i="1"/>
  <c r="BJ34" i="1"/>
  <c r="BJ30" i="1"/>
  <c r="BJ26" i="1"/>
  <c r="BJ22" i="1"/>
  <c r="BJ18" i="1"/>
  <c r="BJ10" i="1"/>
  <c r="BJ332" i="1"/>
  <c r="BJ296" i="1"/>
  <c r="BJ284" i="1"/>
  <c r="BJ272" i="1"/>
  <c r="BJ260" i="1"/>
  <c r="BJ248" i="1"/>
  <c r="BJ236" i="1"/>
  <c r="BJ224" i="1"/>
  <c r="BJ212" i="1"/>
  <c r="BJ200" i="1"/>
  <c r="BJ188" i="1"/>
  <c r="BJ176" i="1"/>
  <c r="BJ164" i="1"/>
  <c r="BJ152" i="1"/>
  <c r="BJ140" i="1"/>
  <c r="BJ128" i="1"/>
  <c r="BJ116" i="1"/>
  <c r="BJ96" i="1"/>
  <c r="BJ84" i="1"/>
  <c r="BJ72" i="1"/>
  <c r="BJ60" i="1"/>
  <c r="BJ48" i="1"/>
  <c r="BJ36" i="1"/>
  <c r="BJ24" i="1"/>
  <c r="BJ12" i="1"/>
  <c r="BJ337" i="1"/>
  <c r="BJ333" i="1"/>
  <c r="BJ329" i="1"/>
  <c r="BJ325" i="1"/>
  <c r="BJ321" i="1"/>
  <c r="BJ317" i="1"/>
  <c r="BJ313" i="1"/>
  <c r="BJ309" i="1"/>
  <c r="BJ305" i="1"/>
  <c r="BJ301" i="1"/>
  <c r="BJ297" i="1"/>
  <c r="BJ293" i="1"/>
  <c r="BJ289" i="1"/>
  <c r="BJ285" i="1"/>
  <c r="BJ281" i="1"/>
  <c r="BJ277" i="1"/>
  <c r="BJ273" i="1"/>
  <c r="BJ269" i="1"/>
  <c r="BJ265" i="1"/>
  <c r="BJ261" i="1"/>
  <c r="BJ257" i="1"/>
  <c r="BJ253" i="1"/>
  <c r="BJ249" i="1"/>
  <c r="BJ245" i="1"/>
  <c r="BJ241" i="1"/>
  <c r="BJ237" i="1"/>
  <c r="BJ233" i="1"/>
  <c r="BJ229" i="1"/>
  <c r="BJ225" i="1"/>
  <c r="BJ221" i="1"/>
  <c r="BJ217" i="1"/>
  <c r="BJ213" i="1"/>
  <c r="BJ209" i="1"/>
  <c r="BJ205" i="1"/>
  <c r="BJ201" i="1"/>
  <c r="BJ197" i="1"/>
  <c r="BJ193" i="1"/>
  <c r="BJ189" i="1"/>
  <c r="BJ185" i="1"/>
  <c r="BJ181" i="1"/>
  <c r="BJ177" i="1"/>
  <c r="BJ173" i="1"/>
  <c r="BJ169" i="1"/>
  <c r="BJ165" i="1"/>
  <c r="BJ161" i="1"/>
  <c r="BJ157" i="1"/>
  <c r="BJ153" i="1"/>
  <c r="BJ149" i="1"/>
  <c r="BJ145" i="1"/>
  <c r="BJ141" i="1"/>
  <c r="BJ137" i="1"/>
  <c r="BJ133" i="1"/>
  <c r="BJ129" i="1"/>
  <c r="BJ125" i="1"/>
  <c r="BJ121" i="1"/>
  <c r="BJ117" i="1"/>
  <c r="BJ113" i="1"/>
  <c r="BJ109" i="1"/>
  <c r="BJ105" i="1"/>
  <c r="BJ101" i="1"/>
  <c r="BJ97" i="1"/>
  <c r="BJ93" i="1"/>
  <c r="BJ89" i="1"/>
  <c r="BJ85" i="1"/>
  <c r="BJ81" i="1"/>
  <c r="BJ77" i="1"/>
  <c r="BJ73" i="1"/>
  <c r="BJ69" i="1"/>
  <c r="BJ65" i="1"/>
  <c r="BJ61" i="1"/>
  <c r="BJ57" i="1"/>
  <c r="BJ53" i="1"/>
  <c r="BJ49" i="1"/>
  <c r="BJ45" i="1"/>
  <c r="BJ41" i="1"/>
  <c r="BJ37" i="1"/>
  <c r="BJ33" i="1"/>
  <c r="BJ29" i="1"/>
  <c r="BJ25" i="1"/>
  <c r="BJ21" i="1"/>
  <c r="BJ17" i="1"/>
  <c r="BJ13" i="1"/>
  <c r="BJ9" i="1"/>
  <c r="BJ336" i="1"/>
  <c r="BJ324" i="1"/>
  <c r="BJ316" i="1"/>
  <c r="BJ308" i="1"/>
  <c r="BJ300" i="1"/>
  <c r="BJ292" i="1"/>
  <c r="BJ276" i="1"/>
  <c r="BJ268" i="1"/>
  <c r="BJ256" i="1"/>
  <c r="BJ240" i="1"/>
  <c r="BJ228" i="1"/>
  <c r="BJ220" i="1"/>
  <c r="BJ208" i="1"/>
  <c r="BJ196" i="1"/>
  <c r="BJ184" i="1"/>
  <c r="BJ172" i="1"/>
  <c r="BJ160" i="1"/>
  <c r="BJ144" i="1"/>
  <c r="BJ136" i="1"/>
  <c r="BJ120" i="1"/>
  <c r="BJ112" i="1"/>
  <c r="BJ104" i="1"/>
  <c r="BJ92" i="1"/>
  <c r="BJ76" i="1"/>
  <c r="BJ68" i="1"/>
  <c r="BJ56" i="1"/>
  <c r="BJ44" i="1"/>
  <c r="BJ32" i="1"/>
  <c r="BJ20" i="1"/>
  <c r="BJ8" i="1"/>
  <c r="BJ5" i="1"/>
  <c r="BH339" i="1"/>
  <c r="BH335" i="1"/>
  <c r="BH331" i="1"/>
  <c r="BH327" i="1"/>
  <c r="BH323" i="1"/>
  <c r="BH319" i="1"/>
  <c r="BH315" i="1"/>
  <c r="BH311" i="1"/>
  <c r="BH307" i="1"/>
  <c r="BH303" i="1"/>
  <c r="BH299" i="1"/>
  <c r="BH295" i="1"/>
  <c r="BH291" i="1"/>
  <c r="BH287" i="1"/>
  <c r="BH283" i="1"/>
  <c r="BH279" i="1"/>
  <c r="BH275" i="1"/>
  <c r="BH271" i="1"/>
  <c r="BH267" i="1"/>
  <c r="BH263" i="1"/>
  <c r="BH259" i="1"/>
  <c r="BH255" i="1"/>
  <c r="BH251" i="1"/>
  <c r="BH247" i="1"/>
  <c r="BH243" i="1"/>
  <c r="BH239" i="1"/>
  <c r="BH235" i="1"/>
  <c r="BH231" i="1"/>
  <c r="BH227" i="1"/>
  <c r="BH223" i="1"/>
  <c r="BH219" i="1"/>
  <c r="BH215" i="1"/>
  <c r="BH211" i="1"/>
  <c r="BH207" i="1"/>
  <c r="BH203" i="1"/>
  <c r="BH199" i="1"/>
  <c r="BH195" i="1"/>
  <c r="BH191" i="1"/>
  <c r="BH187" i="1"/>
  <c r="BH183" i="1"/>
  <c r="BH179" i="1"/>
  <c r="BH175" i="1"/>
  <c r="BH171" i="1"/>
  <c r="BH167" i="1"/>
  <c r="BH163" i="1"/>
  <c r="BH159" i="1"/>
  <c r="BH155" i="1"/>
  <c r="BH151" i="1"/>
  <c r="BH147" i="1"/>
  <c r="BH143" i="1"/>
  <c r="BH139" i="1"/>
  <c r="BH135" i="1"/>
  <c r="BH131" i="1"/>
  <c r="BH127" i="1"/>
  <c r="BH123" i="1"/>
  <c r="BH119" i="1"/>
  <c r="BH115" i="1"/>
  <c r="BH111" i="1"/>
  <c r="BH107" i="1"/>
  <c r="BH103" i="1"/>
  <c r="BH99" i="1"/>
  <c r="BH95" i="1"/>
  <c r="BH91" i="1"/>
  <c r="BH87" i="1"/>
  <c r="BH83" i="1"/>
  <c r="BH79" i="1"/>
  <c r="BH75" i="1"/>
  <c r="BH71" i="1"/>
  <c r="BH67" i="1"/>
  <c r="BH63" i="1"/>
  <c r="BH59" i="1"/>
  <c r="BH55" i="1"/>
  <c r="BH51" i="1"/>
  <c r="BH47" i="1"/>
  <c r="BH43" i="1"/>
  <c r="BH39" i="1"/>
  <c r="BH35" i="1"/>
  <c r="BH31" i="1"/>
  <c r="BH27" i="1"/>
  <c r="BH23" i="1"/>
  <c r="BH19" i="1"/>
  <c r="BH15" i="1"/>
  <c r="BH11" i="1"/>
  <c r="BH7" i="1"/>
  <c r="BH328" i="1"/>
  <c r="BH300" i="1"/>
  <c r="BH288" i="1"/>
  <c r="BH276" i="1"/>
  <c r="BH264" i="1"/>
  <c r="BH252" i="1"/>
  <c r="BH240" i="1"/>
  <c r="BH228" i="1"/>
  <c r="BH216" i="1"/>
  <c r="BH204" i="1"/>
  <c r="BH192" i="1"/>
  <c r="BH180" i="1"/>
  <c r="BH168" i="1"/>
  <c r="BH156" i="1"/>
  <c r="BH144" i="1"/>
  <c r="BH132" i="1"/>
  <c r="BH120" i="1"/>
  <c r="BH108" i="1"/>
  <c r="BH96" i="1"/>
  <c r="BH84" i="1"/>
  <c r="BH72" i="1"/>
  <c r="BH60" i="1"/>
  <c r="BH48" i="1"/>
  <c r="BH36" i="1"/>
  <c r="BH24" i="1"/>
  <c r="BH8" i="1"/>
  <c r="BH338" i="1"/>
  <c r="BH334" i="1"/>
  <c r="BH330" i="1"/>
  <c r="BH326" i="1"/>
  <c r="BH322" i="1"/>
  <c r="BH318" i="1"/>
  <c r="BH314" i="1"/>
  <c r="BH310" i="1"/>
  <c r="BH306" i="1"/>
  <c r="BH302" i="1"/>
  <c r="BH298" i="1"/>
  <c r="BH294" i="1"/>
  <c r="BH290" i="1"/>
  <c r="BH286" i="1"/>
  <c r="BH282" i="1"/>
  <c r="BH278" i="1"/>
  <c r="BH274" i="1"/>
  <c r="BH270" i="1"/>
  <c r="BH266" i="1"/>
  <c r="BH262" i="1"/>
  <c r="BH258" i="1"/>
  <c r="BH254" i="1"/>
  <c r="BH250" i="1"/>
  <c r="BH246" i="1"/>
  <c r="BH242" i="1"/>
  <c r="BH238" i="1"/>
  <c r="BH234" i="1"/>
  <c r="BH230" i="1"/>
  <c r="BH226" i="1"/>
  <c r="BH222" i="1"/>
  <c r="BH218" i="1"/>
  <c r="BH214" i="1"/>
  <c r="BH210" i="1"/>
  <c r="BH206" i="1"/>
  <c r="BH202" i="1"/>
  <c r="BH198" i="1"/>
  <c r="BH194" i="1"/>
  <c r="BH190" i="1"/>
  <c r="BH186" i="1"/>
  <c r="BH182" i="1"/>
  <c r="BH178" i="1"/>
  <c r="BH174" i="1"/>
  <c r="BH170" i="1"/>
  <c r="BH166" i="1"/>
  <c r="BH162" i="1"/>
  <c r="BH158" i="1"/>
  <c r="BH154" i="1"/>
  <c r="BH150" i="1"/>
  <c r="BH146" i="1"/>
  <c r="BH142" i="1"/>
  <c r="BH138" i="1"/>
  <c r="BH134" i="1"/>
  <c r="BH130" i="1"/>
  <c r="BH126" i="1"/>
  <c r="BH122" i="1"/>
  <c r="BH118" i="1"/>
  <c r="BH114" i="1"/>
  <c r="BH110" i="1"/>
  <c r="BH106" i="1"/>
  <c r="BH102" i="1"/>
  <c r="BH98" i="1"/>
  <c r="BH94" i="1"/>
  <c r="BH90" i="1"/>
  <c r="BH86" i="1"/>
  <c r="BH82" i="1"/>
  <c r="BH78" i="1"/>
  <c r="BH74" i="1"/>
  <c r="BH70" i="1"/>
  <c r="BH66" i="1"/>
  <c r="BH62" i="1"/>
  <c r="BH58" i="1"/>
  <c r="BH54" i="1"/>
  <c r="BH50" i="1"/>
  <c r="BH46" i="1"/>
  <c r="BH42" i="1"/>
  <c r="BH38" i="1"/>
  <c r="BH34" i="1"/>
  <c r="BH30" i="1"/>
  <c r="BH26" i="1"/>
  <c r="BH22" i="1"/>
  <c r="BH18" i="1"/>
  <c r="BH14" i="1"/>
  <c r="BH10" i="1"/>
  <c r="BH6" i="1"/>
  <c r="BH332" i="1"/>
  <c r="BH324" i="1"/>
  <c r="BH316" i="1"/>
  <c r="BH308" i="1"/>
  <c r="BH292" i="1"/>
  <c r="BH284" i="1"/>
  <c r="BH272" i="1"/>
  <c r="BH260" i="1"/>
  <c r="BH248" i="1"/>
  <c r="BH236" i="1"/>
  <c r="BH224" i="1"/>
  <c r="BH208" i="1"/>
  <c r="BH196" i="1"/>
  <c r="BH184" i="1"/>
  <c r="BH176" i="1"/>
  <c r="BH160" i="1"/>
  <c r="BH152" i="1"/>
  <c r="BH136" i="1"/>
  <c r="BH128" i="1"/>
  <c r="BH112" i="1"/>
  <c r="BH104" i="1"/>
  <c r="BH92" i="1"/>
  <c r="BH80" i="1"/>
  <c r="BH68" i="1"/>
  <c r="BH52" i="1"/>
  <c r="BH40" i="1"/>
  <c r="BH32" i="1"/>
  <c r="BH16" i="1"/>
  <c r="BH337" i="1"/>
  <c r="BH333" i="1"/>
  <c r="BH329" i="1"/>
  <c r="BH325" i="1"/>
  <c r="BH321" i="1"/>
  <c r="BH317" i="1"/>
  <c r="BH313" i="1"/>
  <c r="BH309" i="1"/>
  <c r="BH305" i="1"/>
  <c r="BH301" i="1"/>
  <c r="BH297" i="1"/>
  <c r="BH293" i="1"/>
  <c r="BH289" i="1"/>
  <c r="BH285" i="1"/>
  <c r="BH281" i="1"/>
  <c r="BH277" i="1"/>
  <c r="BH273" i="1"/>
  <c r="BH269" i="1"/>
  <c r="BH265" i="1"/>
  <c r="BH261" i="1"/>
  <c r="BH257" i="1"/>
  <c r="BH253" i="1"/>
  <c r="BH249" i="1"/>
  <c r="BH245" i="1"/>
  <c r="BH241" i="1"/>
  <c r="BH237" i="1"/>
  <c r="BH233" i="1"/>
  <c r="BH229" i="1"/>
  <c r="BH225" i="1"/>
  <c r="BH221" i="1"/>
  <c r="BH217" i="1"/>
  <c r="BH213" i="1"/>
  <c r="BH209" i="1"/>
  <c r="BH205" i="1"/>
  <c r="BH201" i="1"/>
  <c r="BH197" i="1"/>
  <c r="BH193" i="1"/>
  <c r="BH189" i="1"/>
  <c r="BH185" i="1"/>
  <c r="BH181" i="1"/>
  <c r="BH177" i="1"/>
  <c r="BH173" i="1"/>
  <c r="BH169" i="1"/>
  <c r="BH165" i="1"/>
  <c r="BH161" i="1"/>
  <c r="BH157" i="1"/>
  <c r="BH153" i="1"/>
  <c r="BH149" i="1"/>
  <c r="BH145" i="1"/>
  <c r="BH141" i="1"/>
  <c r="BH137" i="1"/>
  <c r="BH133" i="1"/>
  <c r="BH129" i="1"/>
  <c r="BH125" i="1"/>
  <c r="BH121" i="1"/>
  <c r="BH117" i="1"/>
  <c r="BH113" i="1"/>
  <c r="BH109" i="1"/>
  <c r="BH105" i="1"/>
  <c r="BH101" i="1"/>
  <c r="BH97" i="1"/>
  <c r="BH93" i="1"/>
  <c r="BH89" i="1"/>
  <c r="BH85" i="1"/>
  <c r="BH81" i="1"/>
  <c r="BH77" i="1"/>
  <c r="BH73" i="1"/>
  <c r="BH69" i="1"/>
  <c r="BH65" i="1"/>
  <c r="BH61" i="1"/>
  <c r="BH57" i="1"/>
  <c r="BH53" i="1"/>
  <c r="BH49" i="1"/>
  <c r="BH45" i="1"/>
  <c r="BH41" i="1"/>
  <c r="BH37" i="1"/>
  <c r="BH33" i="1"/>
  <c r="BH29" i="1"/>
  <c r="BH25" i="1"/>
  <c r="BH21" i="1"/>
  <c r="BH17" i="1"/>
  <c r="BH13" i="1"/>
  <c r="BH9" i="1"/>
  <c r="BH336" i="1"/>
  <c r="BH320" i="1"/>
  <c r="BH312" i="1"/>
  <c r="BH304" i="1"/>
  <c r="BH296" i="1"/>
  <c r="BH280" i="1"/>
  <c r="BH268" i="1"/>
  <c r="BH256" i="1"/>
  <c r="BH244" i="1"/>
  <c r="BH232" i="1"/>
  <c r="BH220" i="1"/>
  <c r="BH212" i="1"/>
  <c r="BH200" i="1"/>
  <c r="BH188" i="1"/>
  <c r="BH172" i="1"/>
  <c r="BH164" i="1"/>
  <c r="BH148" i="1"/>
  <c r="BH140" i="1"/>
  <c r="BH124" i="1"/>
  <c r="BH116" i="1"/>
  <c r="BH100" i="1"/>
  <c r="BH88" i="1"/>
  <c r="BH76" i="1"/>
  <c r="BH64" i="1"/>
  <c r="BH56" i="1"/>
  <c r="BH44" i="1"/>
  <c r="BH28" i="1"/>
  <c r="BH20" i="1"/>
  <c r="BH12" i="1"/>
  <c r="BH5" i="1"/>
  <c r="BG6" i="1"/>
  <c r="BG7" i="1" s="1"/>
  <c r="BG8" i="1" s="1"/>
  <c r="BG9" i="1" s="1"/>
  <c r="BG10" i="1" s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G24" i="1" s="1"/>
  <c r="BG25" i="1" s="1"/>
  <c r="BG26" i="1" s="1"/>
  <c r="BG27" i="1" s="1"/>
  <c r="BG28" i="1" s="1"/>
  <c r="BG29" i="1" s="1"/>
  <c r="BG30" i="1" s="1"/>
  <c r="BG31" i="1" s="1"/>
  <c r="BG32" i="1" s="1"/>
  <c r="BG33" i="1" s="1"/>
  <c r="BG34" i="1" s="1"/>
  <c r="BG35" i="1" s="1"/>
  <c r="BG36" i="1" s="1"/>
  <c r="BG37" i="1" s="1"/>
  <c r="BG38" i="1" s="1"/>
  <c r="BG39" i="1" s="1"/>
  <c r="BG40" i="1" s="1"/>
  <c r="BG41" i="1" s="1"/>
  <c r="BG42" i="1" s="1"/>
  <c r="BG43" i="1" s="1"/>
  <c r="BG44" i="1" s="1"/>
  <c r="BG45" i="1" s="1"/>
  <c r="BG46" i="1" s="1"/>
  <c r="BG47" i="1" s="1"/>
  <c r="BG48" i="1" s="1"/>
  <c r="BG49" i="1" s="1"/>
  <c r="BG50" i="1" s="1"/>
  <c r="BG51" i="1" s="1"/>
  <c r="BG52" i="1" s="1"/>
  <c r="BG53" i="1" s="1"/>
  <c r="BG54" i="1" s="1"/>
  <c r="BG55" i="1" s="1"/>
  <c r="BG56" i="1" s="1"/>
  <c r="BG57" i="1" s="1"/>
  <c r="BG58" i="1" s="1"/>
  <c r="BG59" i="1" s="1"/>
  <c r="BG60" i="1" s="1"/>
  <c r="BG61" i="1" s="1"/>
  <c r="BG62" i="1" s="1"/>
  <c r="BG63" i="1" s="1"/>
  <c r="BG64" i="1" s="1"/>
  <c r="BG65" i="1" s="1"/>
  <c r="BG66" i="1" s="1"/>
  <c r="BG67" i="1" s="1"/>
  <c r="BG68" i="1" s="1"/>
  <c r="BG69" i="1" s="1"/>
  <c r="BG70" i="1" s="1"/>
  <c r="BG71" i="1" s="1"/>
  <c r="BG72" i="1" s="1"/>
  <c r="BG73" i="1" s="1"/>
  <c r="BG74" i="1" s="1"/>
  <c r="BG75" i="1" s="1"/>
  <c r="BG76" i="1" s="1"/>
  <c r="BG77" i="1" s="1"/>
  <c r="BG78" i="1" s="1"/>
  <c r="BG79" i="1" s="1"/>
  <c r="BG80" i="1" s="1"/>
  <c r="BG81" i="1" s="1"/>
  <c r="BG82" i="1" s="1"/>
  <c r="BG83" i="1" s="1"/>
  <c r="BG84" i="1" s="1"/>
  <c r="BG85" i="1" s="1"/>
  <c r="BG86" i="1" s="1"/>
  <c r="BG87" i="1" s="1"/>
  <c r="BG88" i="1" s="1"/>
  <c r="BG89" i="1" s="1"/>
  <c r="BG90" i="1" s="1"/>
  <c r="BG91" i="1" s="1"/>
  <c r="BG92" i="1" s="1"/>
  <c r="BG93" i="1" s="1"/>
  <c r="BG94" i="1" s="1"/>
  <c r="BG95" i="1" s="1"/>
  <c r="BG96" i="1" s="1"/>
  <c r="BG97" i="1" s="1"/>
  <c r="BG98" i="1" s="1"/>
  <c r="BG99" i="1" s="1"/>
  <c r="BG100" i="1" s="1"/>
  <c r="BG101" i="1" s="1"/>
  <c r="BG102" i="1" s="1"/>
  <c r="BG103" i="1" s="1"/>
  <c r="BG104" i="1" s="1"/>
  <c r="BG105" i="1" s="1"/>
  <c r="BG106" i="1" s="1"/>
  <c r="BG107" i="1" s="1"/>
  <c r="BG108" i="1" s="1"/>
  <c r="BG109" i="1" s="1"/>
  <c r="BG110" i="1" s="1"/>
  <c r="BG111" i="1" s="1"/>
  <c r="BG112" i="1" s="1"/>
  <c r="BG113" i="1" s="1"/>
  <c r="BG114" i="1" s="1"/>
  <c r="BG115" i="1" s="1"/>
  <c r="BG116" i="1" s="1"/>
  <c r="BG117" i="1" s="1"/>
  <c r="BG118" i="1" s="1"/>
  <c r="BG119" i="1" s="1"/>
  <c r="BG120" i="1" s="1"/>
  <c r="BG121" i="1" s="1"/>
  <c r="BG122" i="1" s="1"/>
  <c r="BG123" i="1" s="1"/>
  <c r="BG124" i="1" s="1"/>
  <c r="BG125" i="1" s="1"/>
  <c r="BG126" i="1" s="1"/>
  <c r="BG127" i="1" s="1"/>
  <c r="BG128" i="1" s="1"/>
  <c r="BG129" i="1" s="1"/>
  <c r="BG130" i="1" s="1"/>
  <c r="BG131" i="1" s="1"/>
  <c r="BG132" i="1" s="1"/>
  <c r="BG133" i="1" s="1"/>
  <c r="BG134" i="1" s="1"/>
  <c r="BG135" i="1" s="1"/>
  <c r="BG136" i="1" s="1"/>
  <c r="BG137" i="1" s="1"/>
  <c r="BG138" i="1" s="1"/>
  <c r="BG139" i="1" s="1"/>
  <c r="BG140" i="1" s="1"/>
  <c r="BG141" i="1" s="1"/>
  <c r="BG142" i="1" s="1"/>
  <c r="BG143" i="1" s="1"/>
  <c r="BG144" i="1" s="1"/>
  <c r="BG145" i="1" s="1"/>
  <c r="BG146" i="1" s="1"/>
  <c r="BG147" i="1" s="1"/>
  <c r="BG148" i="1" s="1"/>
  <c r="BG149" i="1" s="1"/>
  <c r="BG150" i="1" s="1"/>
  <c r="BG151" i="1" s="1"/>
  <c r="BG152" i="1" s="1"/>
  <c r="BG153" i="1" s="1"/>
  <c r="BG154" i="1" s="1"/>
  <c r="BG155" i="1" s="1"/>
  <c r="BG156" i="1" s="1"/>
  <c r="BG157" i="1" s="1"/>
  <c r="BG158" i="1" s="1"/>
  <c r="BG159" i="1" s="1"/>
  <c r="BG160" i="1" s="1"/>
  <c r="BG161" i="1" s="1"/>
  <c r="BG162" i="1" s="1"/>
  <c r="BG163" i="1" s="1"/>
  <c r="BG164" i="1" s="1"/>
  <c r="BG165" i="1" s="1"/>
  <c r="BG166" i="1" s="1"/>
  <c r="BG167" i="1" s="1"/>
  <c r="BG168" i="1" s="1"/>
  <c r="BG169" i="1" s="1"/>
  <c r="BG170" i="1" s="1"/>
  <c r="BG171" i="1" s="1"/>
  <c r="BG172" i="1" s="1"/>
  <c r="BG173" i="1" s="1"/>
  <c r="BG174" i="1" s="1"/>
  <c r="BG175" i="1" s="1"/>
  <c r="BG176" i="1" s="1"/>
  <c r="BG177" i="1" s="1"/>
  <c r="BG178" i="1" s="1"/>
  <c r="BG179" i="1" s="1"/>
  <c r="BG180" i="1" s="1"/>
  <c r="BG181" i="1" s="1"/>
  <c r="BG182" i="1" s="1"/>
  <c r="BG183" i="1" s="1"/>
  <c r="BG184" i="1" s="1"/>
  <c r="BG185" i="1" s="1"/>
  <c r="BG186" i="1" s="1"/>
  <c r="BG187" i="1" s="1"/>
  <c r="BG188" i="1" s="1"/>
  <c r="BG189" i="1" s="1"/>
  <c r="BG190" i="1" s="1"/>
  <c r="BG191" i="1" s="1"/>
  <c r="BG192" i="1" s="1"/>
  <c r="BG193" i="1" s="1"/>
  <c r="BG194" i="1" s="1"/>
  <c r="BG195" i="1" s="1"/>
  <c r="BG196" i="1" s="1"/>
  <c r="BG197" i="1" s="1"/>
  <c r="BG198" i="1" s="1"/>
  <c r="BG199" i="1" s="1"/>
  <c r="BG200" i="1" s="1"/>
  <c r="BG201" i="1" s="1"/>
  <c r="BG202" i="1" s="1"/>
  <c r="BG203" i="1" s="1"/>
  <c r="BG204" i="1" s="1"/>
  <c r="BG205" i="1" s="1"/>
  <c r="BG206" i="1" s="1"/>
  <c r="BG207" i="1" s="1"/>
  <c r="BG208" i="1" s="1"/>
  <c r="BG209" i="1" s="1"/>
  <c r="BG210" i="1" s="1"/>
  <c r="BG211" i="1" s="1"/>
  <c r="BG212" i="1" s="1"/>
  <c r="BG213" i="1" s="1"/>
  <c r="BG214" i="1" s="1"/>
  <c r="BG215" i="1" s="1"/>
  <c r="BG216" i="1" s="1"/>
  <c r="BG217" i="1" s="1"/>
  <c r="BG218" i="1" s="1"/>
  <c r="BG219" i="1" s="1"/>
  <c r="BG220" i="1" s="1"/>
  <c r="BG221" i="1" s="1"/>
  <c r="BG222" i="1" s="1"/>
  <c r="BG223" i="1" s="1"/>
  <c r="BG224" i="1" s="1"/>
  <c r="BG225" i="1" s="1"/>
  <c r="BG226" i="1" s="1"/>
  <c r="BG227" i="1" s="1"/>
  <c r="BG228" i="1" s="1"/>
  <c r="BG229" i="1" s="1"/>
  <c r="BG230" i="1" s="1"/>
  <c r="BG231" i="1" s="1"/>
  <c r="BG232" i="1" s="1"/>
  <c r="BG233" i="1" s="1"/>
  <c r="BG234" i="1" s="1"/>
  <c r="BG235" i="1" s="1"/>
  <c r="BG236" i="1" s="1"/>
  <c r="BG237" i="1" s="1"/>
  <c r="BG238" i="1" s="1"/>
  <c r="BG239" i="1" s="1"/>
  <c r="BG240" i="1" s="1"/>
  <c r="BG241" i="1" s="1"/>
  <c r="BG242" i="1" s="1"/>
  <c r="BG243" i="1" s="1"/>
  <c r="BG244" i="1" s="1"/>
  <c r="BG245" i="1" s="1"/>
  <c r="BG246" i="1" s="1"/>
  <c r="BG247" i="1" s="1"/>
  <c r="BG248" i="1" s="1"/>
  <c r="BG249" i="1" s="1"/>
  <c r="BG250" i="1" s="1"/>
  <c r="BG251" i="1" s="1"/>
  <c r="BG252" i="1" s="1"/>
  <c r="BG253" i="1" s="1"/>
  <c r="BG254" i="1" s="1"/>
  <c r="BG255" i="1" s="1"/>
  <c r="BG256" i="1" s="1"/>
  <c r="BG257" i="1" s="1"/>
  <c r="BG258" i="1" s="1"/>
  <c r="BG259" i="1" s="1"/>
  <c r="BG260" i="1" s="1"/>
  <c r="BG261" i="1" s="1"/>
  <c r="BG262" i="1" s="1"/>
  <c r="BG263" i="1" s="1"/>
  <c r="BG264" i="1" s="1"/>
  <c r="BG265" i="1" s="1"/>
  <c r="BG266" i="1" s="1"/>
  <c r="BG267" i="1" s="1"/>
  <c r="BG268" i="1" s="1"/>
  <c r="BG269" i="1" s="1"/>
  <c r="BG270" i="1" s="1"/>
  <c r="BG271" i="1" s="1"/>
  <c r="BG272" i="1" s="1"/>
  <c r="BG273" i="1" s="1"/>
  <c r="BG274" i="1" s="1"/>
  <c r="BG275" i="1" s="1"/>
  <c r="BG276" i="1" s="1"/>
  <c r="BG277" i="1" s="1"/>
  <c r="BG278" i="1" s="1"/>
  <c r="BG279" i="1" s="1"/>
  <c r="BG280" i="1" s="1"/>
  <c r="BG281" i="1" s="1"/>
  <c r="BG282" i="1" s="1"/>
  <c r="BG283" i="1" s="1"/>
  <c r="BG284" i="1" s="1"/>
  <c r="BG285" i="1" s="1"/>
  <c r="BG286" i="1" s="1"/>
  <c r="BG287" i="1" s="1"/>
  <c r="BG288" i="1" s="1"/>
  <c r="BG289" i="1" s="1"/>
  <c r="BG290" i="1" s="1"/>
  <c r="BG291" i="1" s="1"/>
  <c r="BG292" i="1" s="1"/>
  <c r="BG293" i="1" s="1"/>
  <c r="BG294" i="1" s="1"/>
  <c r="BG295" i="1" s="1"/>
  <c r="BG296" i="1" s="1"/>
  <c r="BG297" i="1" s="1"/>
  <c r="BG298" i="1" s="1"/>
  <c r="BG299" i="1" s="1"/>
  <c r="BG300" i="1" s="1"/>
  <c r="BG301" i="1" s="1"/>
  <c r="BG302" i="1" s="1"/>
  <c r="BG303" i="1" s="1"/>
  <c r="BG304" i="1" s="1"/>
  <c r="BG305" i="1" s="1"/>
  <c r="BG306" i="1" s="1"/>
  <c r="BG307" i="1" s="1"/>
  <c r="BG308" i="1" s="1"/>
  <c r="BG309" i="1" s="1"/>
  <c r="BG310" i="1" s="1"/>
  <c r="BG311" i="1" s="1"/>
  <c r="BG312" i="1" s="1"/>
  <c r="BG313" i="1" s="1"/>
  <c r="BG314" i="1" s="1"/>
  <c r="BG315" i="1" s="1"/>
  <c r="BG316" i="1" s="1"/>
  <c r="BG317" i="1" s="1"/>
  <c r="BG318" i="1" s="1"/>
  <c r="BG319" i="1" s="1"/>
  <c r="BG320" i="1" s="1"/>
  <c r="BG321" i="1" s="1"/>
  <c r="BG322" i="1" s="1"/>
  <c r="BG323" i="1" s="1"/>
  <c r="BG324" i="1" s="1"/>
  <c r="BG325" i="1" s="1"/>
  <c r="BG326" i="1" s="1"/>
  <c r="BG327" i="1" s="1"/>
  <c r="BG328" i="1" s="1"/>
  <c r="BG329" i="1" s="1"/>
  <c r="BG330" i="1" s="1"/>
  <c r="BG331" i="1" s="1"/>
  <c r="BG332" i="1" s="1"/>
  <c r="BG333" i="1" s="1"/>
  <c r="BG334" i="1" s="1"/>
  <c r="BG335" i="1" s="1"/>
  <c r="BG336" i="1" s="1"/>
  <c r="BG337" i="1" s="1"/>
  <c r="BG338" i="1" s="1"/>
  <c r="BG339" i="1" s="1"/>
  <c r="BI340" i="1"/>
  <c r="BJ340" i="1"/>
  <c r="BH340" i="1"/>
  <c r="BI341" i="1"/>
  <c r="BJ341" i="1"/>
  <c r="BG342" i="1"/>
  <c r="BH341" i="1"/>
  <c r="BI342" i="1"/>
  <c r="BJ342" i="1"/>
  <c r="BG343" i="1"/>
  <c r="BH342" i="1"/>
  <c r="BJ343" i="1"/>
  <c r="BG344" i="1"/>
  <c r="BI343" i="1"/>
  <c r="BH343" i="1"/>
  <c r="BG345" i="1"/>
  <c r="BI344" i="1"/>
  <c r="BJ344" i="1"/>
  <c r="BH344" i="1"/>
  <c r="BI345" i="1"/>
  <c r="BJ345" i="1"/>
  <c r="BG346" i="1"/>
  <c r="BH345" i="1"/>
  <c r="BI346" i="1"/>
  <c r="BJ346" i="1"/>
  <c r="BG347" i="1"/>
  <c r="BH346" i="1"/>
  <c r="BJ347" i="1"/>
  <c r="BG348" i="1"/>
  <c r="BI347" i="1"/>
  <c r="BH347" i="1"/>
  <c r="BG349" i="1"/>
  <c r="BI348" i="1"/>
  <c r="BJ348" i="1"/>
  <c r="BH348" i="1"/>
  <c r="BI349" i="1"/>
  <c r="BJ349" i="1"/>
  <c r="BG350" i="1"/>
  <c r="BH349" i="1"/>
  <c r="BI350" i="1"/>
  <c r="BJ350" i="1"/>
  <c r="BG351" i="1"/>
  <c r="BH350" i="1"/>
  <c r="BJ351" i="1"/>
  <c r="BG352" i="1"/>
  <c r="BI351" i="1"/>
  <c r="BH351" i="1"/>
  <c r="BG353" i="1"/>
  <c r="BI352" i="1"/>
  <c r="BJ352" i="1"/>
  <c r="BH352" i="1"/>
  <c r="BI353" i="1"/>
  <c r="BJ353" i="1"/>
  <c r="BG354" i="1"/>
  <c r="BH353" i="1"/>
  <c r="BI354" i="1"/>
  <c r="BJ354" i="1"/>
  <c r="BG355" i="1"/>
  <c r="BH354" i="1"/>
  <c r="BJ355" i="1"/>
  <c r="BG356" i="1"/>
  <c r="BI355" i="1"/>
  <c r="BH355" i="1"/>
  <c r="BG357" i="1"/>
  <c r="BI356" i="1"/>
  <c r="BJ356" i="1"/>
  <c r="BH356" i="1"/>
  <c r="BI357" i="1"/>
  <c r="BJ357" i="1"/>
  <c r="BG358" i="1"/>
  <c r="BH357" i="1"/>
  <c r="BI358" i="1"/>
  <c r="BJ358" i="1"/>
  <c r="BG359" i="1"/>
  <c r="BH358" i="1"/>
  <c r="BJ359" i="1"/>
  <c r="BG360" i="1"/>
  <c r="BI359" i="1"/>
  <c r="BH359" i="1"/>
  <c r="BG361" i="1"/>
  <c r="BI360" i="1"/>
  <c r="BJ360" i="1"/>
  <c r="BH360" i="1"/>
  <c r="BI361" i="1"/>
  <c r="BJ361" i="1"/>
  <c r="BG362" i="1"/>
  <c r="BH361" i="1"/>
  <c r="BI362" i="1"/>
  <c r="BJ362" i="1"/>
  <c r="BG363" i="1"/>
  <c r="BH362" i="1"/>
  <c r="BJ363" i="1"/>
  <c r="BG364" i="1"/>
  <c r="BI363" i="1"/>
  <c r="BH363" i="1"/>
  <c r="BG365" i="1"/>
  <c r="BI364" i="1"/>
  <c r="BJ364" i="1"/>
  <c r="BH364" i="1"/>
  <c r="BI365" i="1"/>
  <c r="BJ365" i="1"/>
  <c r="BG366" i="1"/>
  <c r="BH365" i="1"/>
  <c r="BI366" i="1"/>
  <c r="BJ366" i="1"/>
  <c r="BG367" i="1"/>
  <c r="BH366" i="1"/>
  <c r="BJ367" i="1"/>
  <c r="BG368" i="1"/>
  <c r="BI367" i="1"/>
  <c r="BH367" i="1"/>
  <c r="BG369" i="1"/>
  <c r="BI368" i="1"/>
  <c r="BJ368" i="1"/>
  <c r="BH368" i="1"/>
  <c r="BI369" i="1"/>
  <c r="BJ369" i="1"/>
  <c r="BG370" i="1"/>
  <c r="BH369" i="1"/>
  <c r="BI370" i="1"/>
  <c r="BJ370" i="1"/>
  <c r="BG371" i="1"/>
  <c r="BH370" i="1"/>
  <c r="BJ371" i="1"/>
  <c r="BG372" i="1"/>
  <c r="BI371" i="1"/>
  <c r="BH371" i="1"/>
  <c r="BG373" i="1"/>
  <c r="BI372" i="1"/>
  <c r="BJ372" i="1"/>
  <c r="BH372" i="1"/>
  <c r="BI373" i="1"/>
  <c r="BJ373" i="1"/>
  <c r="BG374" i="1"/>
  <c r="BH373" i="1"/>
  <c r="BI374" i="1"/>
  <c r="BJ374" i="1"/>
  <c r="BG375" i="1"/>
  <c r="BH374" i="1"/>
  <c r="BJ375" i="1"/>
  <c r="BG376" i="1"/>
  <c r="BI375" i="1"/>
  <c r="BH375" i="1"/>
  <c r="BG377" i="1"/>
  <c r="BI376" i="1"/>
  <c r="BJ376" i="1"/>
  <c r="BH376" i="1"/>
  <c r="BI377" i="1"/>
  <c r="BJ377" i="1"/>
  <c r="BG378" i="1"/>
  <c r="BH377" i="1"/>
  <c r="BI378" i="1"/>
  <c r="BJ378" i="1"/>
  <c r="BG379" i="1"/>
  <c r="BH378" i="1"/>
  <c r="BJ379" i="1"/>
  <c r="BG380" i="1"/>
  <c r="BI379" i="1"/>
  <c r="BH379" i="1"/>
  <c r="BG381" i="1"/>
  <c r="BI380" i="1"/>
  <c r="BJ380" i="1"/>
  <c r="BH380" i="1"/>
  <c r="BI381" i="1"/>
  <c r="BJ381" i="1"/>
  <c r="BG382" i="1"/>
  <c r="BH381" i="1"/>
  <c r="BI382" i="1"/>
  <c r="BJ382" i="1"/>
  <c r="BG383" i="1"/>
  <c r="BH382" i="1"/>
  <c r="BJ383" i="1"/>
  <c r="BG384" i="1"/>
  <c r="BI383" i="1"/>
  <c r="BH383" i="1"/>
  <c r="BG385" i="1"/>
  <c r="BI384" i="1"/>
  <c r="BJ384" i="1"/>
  <c r="BH384" i="1"/>
  <c r="BI385" i="1"/>
  <c r="BJ385" i="1"/>
  <c r="BG386" i="1"/>
  <c r="BH385" i="1"/>
  <c r="BI386" i="1"/>
  <c r="BJ386" i="1"/>
  <c r="BG387" i="1"/>
  <c r="BH386" i="1"/>
  <c r="BJ387" i="1"/>
  <c r="BG388" i="1"/>
  <c r="BI387" i="1"/>
  <c r="BH387" i="1"/>
  <c r="BG389" i="1"/>
  <c r="BI388" i="1"/>
  <c r="BJ388" i="1"/>
  <c r="BH388" i="1"/>
  <c r="BI389" i="1"/>
  <c r="BJ389" i="1"/>
  <c r="BG390" i="1"/>
  <c r="BH389" i="1"/>
  <c r="BI390" i="1"/>
  <c r="BJ390" i="1"/>
  <c r="BG391" i="1"/>
  <c r="BH390" i="1"/>
  <c r="BJ391" i="1"/>
  <c r="BG392" i="1"/>
  <c r="BI391" i="1"/>
  <c r="BH391" i="1"/>
  <c r="BG393" i="1"/>
  <c r="BI392" i="1"/>
  <c r="BJ392" i="1"/>
  <c r="BH392" i="1"/>
  <c r="BI393" i="1"/>
  <c r="BJ393" i="1"/>
  <c r="BG394" i="1"/>
  <c r="BH393" i="1"/>
  <c r="BI394" i="1"/>
  <c r="BJ394" i="1"/>
  <c r="BG395" i="1"/>
  <c r="BH394" i="1"/>
  <c r="BJ395" i="1"/>
  <c r="BG396" i="1"/>
  <c r="BI395" i="1"/>
  <c r="BH395" i="1"/>
  <c r="BG397" i="1"/>
  <c r="BI396" i="1"/>
  <c r="BJ396" i="1"/>
  <c r="BH396" i="1"/>
  <c r="BI397" i="1"/>
  <c r="BJ397" i="1"/>
  <c r="BG398" i="1"/>
  <c r="BH397" i="1"/>
  <c r="BI398" i="1"/>
  <c r="BJ398" i="1"/>
  <c r="BG399" i="1"/>
  <c r="BH398" i="1"/>
  <c r="BJ399" i="1"/>
  <c r="BG400" i="1"/>
  <c r="BI399" i="1"/>
  <c r="BH399" i="1"/>
  <c r="BG401" i="1"/>
  <c r="BI400" i="1"/>
  <c r="BJ400" i="1"/>
  <c r="BH400" i="1"/>
  <c r="BI401" i="1"/>
  <c r="BJ401" i="1"/>
  <c r="BG402" i="1"/>
  <c r="BH401" i="1"/>
  <c r="BI402" i="1"/>
  <c r="BJ402" i="1"/>
  <c r="BG403" i="1"/>
  <c r="BH402" i="1"/>
  <c r="BJ403" i="1"/>
  <c r="BG404" i="1"/>
  <c r="BI403" i="1"/>
  <c r="BH403" i="1"/>
  <c r="BG405" i="1"/>
  <c r="BI404" i="1"/>
  <c r="BJ404" i="1"/>
  <c r="BH404" i="1"/>
  <c r="BI405" i="1"/>
  <c r="BJ405" i="1"/>
  <c r="BG406" i="1"/>
  <c r="BH405" i="1"/>
  <c r="BI406" i="1"/>
  <c r="BJ406" i="1"/>
  <c r="BG407" i="1"/>
  <c r="BH406" i="1"/>
  <c r="BJ407" i="1"/>
  <c r="BG408" i="1"/>
  <c r="BI407" i="1"/>
  <c r="BH407" i="1"/>
  <c r="BG409" i="1"/>
  <c r="BI408" i="1"/>
  <c r="BJ408" i="1"/>
  <c r="BH408" i="1"/>
  <c r="BI409" i="1"/>
  <c r="BJ409" i="1"/>
  <c r="BG410" i="1"/>
  <c r="BH409" i="1"/>
  <c r="BI410" i="1"/>
  <c r="BJ410" i="1"/>
  <c r="BG411" i="1"/>
  <c r="BH410" i="1"/>
  <c r="BJ411" i="1"/>
  <c r="BG412" i="1"/>
  <c r="BI411" i="1"/>
  <c r="BH411" i="1"/>
  <c r="BG413" i="1"/>
  <c r="BI412" i="1"/>
  <c r="BJ412" i="1"/>
  <c r="BH412" i="1"/>
  <c r="BI413" i="1"/>
  <c r="BJ413" i="1"/>
  <c r="BG414" i="1"/>
  <c r="BH413" i="1"/>
  <c r="BI414" i="1"/>
  <c r="BJ414" i="1"/>
  <c r="BG415" i="1"/>
  <c r="BH414" i="1"/>
  <c r="BJ415" i="1"/>
  <c r="BG416" i="1"/>
  <c r="BI415" i="1"/>
  <c r="BH415" i="1"/>
  <c r="BG417" i="1"/>
  <c r="BI416" i="1"/>
  <c r="BJ416" i="1"/>
  <c r="BH416" i="1"/>
  <c r="BI417" i="1"/>
  <c r="BJ417" i="1"/>
  <c r="BG418" i="1"/>
  <c r="BH417" i="1"/>
  <c r="BI418" i="1"/>
  <c r="BJ418" i="1"/>
  <c r="BG419" i="1"/>
  <c r="BH418" i="1"/>
  <c r="BJ419" i="1"/>
  <c r="BG420" i="1"/>
  <c r="BI419" i="1"/>
  <c r="BH419" i="1"/>
  <c r="BG421" i="1"/>
  <c r="BJ420" i="1"/>
  <c r="BH420" i="1"/>
  <c r="BI420" i="1"/>
  <c r="BG422" i="1"/>
  <c r="BJ421" i="1"/>
  <c r="BH421" i="1"/>
  <c r="BI421" i="1"/>
  <c r="BG423" i="1"/>
  <c r="BJ422" i="1"/>
  <c r="BH422" i="1"/>
  <c r="BI422" i="1"/>
  <c r="BJ423" i="1"/>
  <c r="BG424" i="1"/>
  <c r="BH423" i="1"/>
  <c r="BI423" i="1"/>
  <c r="BG425" i="1"/>
  <c r="BJ424" i="1"/>
  <c r="BH424" i="1"/>
  <c r="BI424" i="1"/>
  <c r="BJ425" i="1"/>
  <c r="BG426" i="1"/>
  <c r="BH425" i="1"/>
  <c r="BI425" i="1"/>
  <c r="BG427" i="1"/>
  <c r="BJ426" i="1"/>
  <c r="BH426" i="1"/>
  <c r="BI426" i="1"/>
  <c r="BJ427" i="1"/>
  <c r="BG428" i="1"/>
  <c r="BH427" i="1"/>
  <c r="BI427" i="1"/>
  <c r="BG429" i="1"/>
  <c r="BJ428" i="1"/>
  <c r="BH428" i="1"/>
  <c r="BI428" i="1"/>
  <c r="BG430" i="1"/>
  <c r="BJ429" i="1"/>
  <c r="BH429" i="1"/>
  <c r="BI429" i="1"/>
  <c r="BG431" i="1"/>
  <c r="BJ430" i="1"/>
  <c r="BH430" i="1"/>
  <c r="BI430" i="1"/>
  <c r="BJ431" i="1"/>
  <c r="BG432" i="1"/>
  <c r="BH431" i="1"/>
  <c r="BI431" i="1"/>
  <c r="BG433" i="1"/>
  <c r="BJ432" i="1"/>
  <c r="BH432" i="1"/>
  <c r="BI432" i="1"/>
  <c r="BJ433" i="1"/>
  <c r="BG434" i="1"/>
  <c r="BH433" i="1"/>
  <c r="BI433" i="1"/>
  <c r="BJ434" i="1"/>
  <c r="BG435" i="1"/>
  <c r="BH434" i="1"/>
  <c r="BI434" i="1"/>
  <c r="BJ435" i="1"/>
  <c r="BG436" i="1"/>
  <c r="BH435" i="1"/>
  <c r="BI435" i="1"/>
  <c r="BJ436" i="1"/>
  <c r="BG437" i="1"/>
  <c r="BH436" i="1"/>
  <c r="BI436" i="1"/>
  <c r="BJ437" i="1"/>
  <c r="BG438" i="1"/>
  <c r="BH437" i="1"/>
  <c r="BI437" i="1"/>
  <c r="BJ438" i="1"/>
  <c r="BG439" i="1"/>
  <c r="BH438" i="1"/>
  <c r="BI438" i="1"/>
  <c r="BJ439" i="1"/>
  <c r="BG440" i="1"/>
  <c r="BH439" i="1"/>
  <c r="BI439" i="1"/>
  <c r="BJ440" i="1"/>
  <c r="BG441" i="1"/>
  <c r="BH440" i="1"/>
  <c r="BI440" i="1"/>
  <c r="BJ441" i="1"/>
  <c r="BG442" i="1"/>
  <c r="BH441" i="1"/>
  <c r="BI441" i="1"/>
  <c r="BJ442" i="1"/>
  <c r="BG443" i="1"/>
  <c r="BH442" i="1"/>
  <c r="BI442" i="1"/>
  <c r="BJ443" i="1"/>
  <c r="BG444" i="1"/>
  <c r="BH443" i="1"/>
  <c r="BI443" i="1"/>
  <c r="BJ444" i="1"/>
  <c r="BG445" i="1"/>
  <c r="BH444" i="1"/>
  <c r="BI444" i="1"/>
  <c r="BJ445" i="1"/>
  <c r="BG446" i="1"/>
  <c r="BH445" i="1"/>
  <c r="BI445" i="1"/>
  <c r="BJ446" i="1"/>
  <c r="BG447" i="1"/>
  <c r="BH446" i="1"/>
  <c r="BI446" i="1"/>
  <c r="BJ447" i="1"/>
  <c r="BG448" i="1"/>
  <c r="BH447" i="1"/>
  <c r="BI447" i="1"/>
  <c r="BJ448" i="1"/>
  <c r="BG449" i="1"/>
  <c r="BH448" i="1"/>
  <c r="BI448" i="1"/>
  <c r="BJ449" i="1"/>
  <c r="BG450" i="1"/>
  <c r="BH449" i="1"/>
  <c r="BI449" i="1"/>
  <c r="BJ450" i="1"/>
  <c r="BG451" i="1"/>
  <c r="BH450" i="1"/>
  <c r="BI450" i="1"/>
  <c r="BJ451" i="1"/>
  <c r="BG452" i="1"/>
  <c r="BH451" i="1"/>
  <c r="BI451" i="1"/>
  <c r="BJ452" i="1"/>
  <c r="BG453" i="1"/>
  <c r="BH452" i="1"/>
  <c r="BI452" i="1"/>
  <c r="BJ453" i="1"/>
  <c r="BG454" i="1"/>
  <c r="BH453" i="1"/>
  <c r="BI453" i="1"/>
  <c r="BJ454" i="1"/>
  <c r="BG455" i="1"/>
  <c r="BH454" i="1"/>
  <c r="BI454" i="1"/>
  <c r="BJ455" i="1"/>
  <c r="BG456" i="1"/>
  <c r="BH455" i="1"/>
  <c r="BI455" i="1"/>
  <c r="BJ456" i="1"/>
  <c r="BG457" i="1"/>
  <c r="BH456" i="1"/>
  <c r="BI456" i="1"/>
  <c r="BJ457" i="1"/>
  <c r="BG458" i="1"/>
  <c r="BH457" i="1"/>
  <c r="BI457" i="1"/>
  <c r="BJ458" i="1"/>
  <c r="BG459" i="1"/>
  <c r="BH458" i="1"/>
  <c r="BI458" i="1"/>
  <c r="BJ459" i="1"/>
  <c r="BG460" i="1"/>
  <c r="BH459" i="1"/>
  <c r="BI459" i="1"/>
  <c r="BJ460" i="1"/>
  <c r="BG461" i="1"/>
  <c r="BH460" i="1"/>
  <c r="BI460" i="1"/>
  <c r="BJ461" i="1"/>
  <c r="BG462" i="1"/>
  <c r="BH461" i="1"/>
  <c r="BI461" i="1"/>
  <c r="BJ462" i="1"/>
  <c r="BG463" i="1"/>
  <c r="BH462" i="1"/>
  <c r="BI462" i="1"/>
  <c r="BJ463" i="1"/>
  <c r="BG464" i="1"/>
  <c r="BH463" i="1"/>
  <c r="BI463" i="1"/>
  <c r="BJ464" i="1"/>
  <c r="BG465" i="1"/>
  <c r="BH464" i="1"/>
  <c r="BI464" i="1"/>
  <c r="BJ465" i="1"/>
  <c r="BG466" i="1"/>
  <c r="BH465" i="1"/>
  <c r="BI465" i="1"/>
  <c r="BJ466" i="1"/>
  <c r="BG467" i="1"/>
  <c r="BH466" i="1"/>
  <c r="BI466" i="1"/>
  <c r="BJ467" i="1"/>
  <c r="BG468" i="1"/>
  <c r="BH467" i="1"/>
  <c r="BI467" i="1"/>
  <c r="BJ468" i="1"/>
  <c r="BG469" i="1"/>
  <c r="BH468" i="1"/>
  <c r="BI468" i="1"/>
  <c r="BJ469" i="1"/>
  <c r="BG470" i="1"/>
  <c r="BH469" i="1"/>
  <c r="BI469" i="1"/>
  <c r="BJ470" i="1"/>
  <c r="BG471" i="1"/>
  <c r="BH470" i="1"/>
  <c r="BI470" i="1"/>
  <c r="BJ471" i="1"/>
  <c r="BG472" i="1"/>
  <c r="BH471" i="1"/>
  <c r="BI471" i="1"/>
  <c r="BJ472" i="1"/>
  <c r="BG473" i="1"/>
  <c r="BH472" i="1"/>
  <c r="BI472" i="1"/>
  <c r="BJ473" i="1"/>
  <c r="BG474" i="1"/>
  <c r="BH473" i="1"/>
  <c r="BI473" i="1"/>
  <c r="BJ474" i="1"/>
  <c r="BG475" i="1"/>
  <c r="BH474" i="1"/>
  <c r="BI474" i="1"/>
  <c r="BJ475" i="1"/>
  <c r="BG476" i="1"/>
  <c r="BH475" i="1"/>
  <c r="BI475" i="1"/>
  <c r="BJ476" i="1"/>
  <c r="BG477" i="1"/>
  <c r="BH476" i="1"/>
  <c r="BI476" i="1"/>
  <c r="BJ477" i="1"/>
  <c r="BG478" i="1"/>
  <c r="BH477" i="1"/>
  <c r="BI477" i="1"/>
  <c r="BJ478" i="1"/>
  <c r="BG479" i="1"/>
  <c r="BH478" i="1"/>
  <c r="BI478" i="1"/>
  <c r="BJ479" i="1"/>
  <c r="BG480" i="1"/>
  <c r="BH479" i="1"/>
  <c r="BI479" i="1"/>
  <c r="BJ480" i="1"/>
  <c r="BG481" i="1"/>
  <c r="BH480" i="1"/>
  <c r="BI480" i="1"/>
  <c r="BJ481" i="1"/>
  <c r="BG482" i="1"/>
  <c r="BH481" i="1"/>
  <c r="BI481" i="1"/>
  <c r="BJ482" i="1"/>
  <c r="BG483" i="1"/>
  <c r="BH482" i="1"/>
  <c r="BI482" i="1"/>
  <c r="BJ483" i="1"/>
  <c r="BG484" i="1"/>
  <c r="BH483" i="1"/>
  <c r="BI483" i="1"/>
  <c r="BJ484" i="1"/>
  <c r="BG485" i="1"/>
  <c r="BH484" i="1"/>
  <c r="BI484" i="1"/>
  <c r="BJ485" i="1"/>
  <c r="BG486" i="1"/>
  <c r="BH485" i="1"/>
  <c r="BI485" i="1"/>
  <c r="BJ486" i="1"/>
  <c r="BG487" i="1"/>
  <c r="BH486" i="1"/>
  <c r="BI486" i="1"/>
  <c r="BJ487" i="1"/>
  <c r="BG488" i="1"/>
  <c r="BH487" i="1"/>
  <c r="BI487" i="1"/>
  <c r="BJ488" i="1"/>
  <c r="BG489" i="1"/>
  <c r="BH488" i="1"/>
  <c r="BI488" i="1"/>
  <c r="BJ489" i="1"/>
  <c r="BG490" i="1"/>
  <c r="BH489" i="1"/>
  <c r="BI489" i="1"/>
  <c r="BJ490" i="1"/>
  <c r="BG491" i="1"/>
  <c r="BH490" i="1"/>
  <c r="BI490" i="1"/>
  <c r="BJ491" i="1"/>
  <c r="BG492" i="1"/>
  <c r="BH491" i="1"/>
  <c r="BI491" i="1"/>
  <c r="BJ492" i="1"/>
  <c r="BG493" i="1"/>
  <c r="BH492" i="1"/>
  <c r="BI492" i="1"/>
  <c r="BJ493" i="1"/>
  <c r="BG494" i="1"/>
  <c r="BH493" i="1"/>
  <c r="BI493" i="1"/>
  <c r="BJ494" i="1"/>
  <c r="BG495" i="1"/>
  <c r="BH494" i="1"/>
  <c r="BI494" i="1"/>
  <c r="BJ495" i="1"/>
  <c r="BG496" i="1"/>
  <c r="BH495" i="1"/>
  <c r="BI495" i="1"/>
  <c r="BJ496" i="1"/>
  <c r="BG497" i="1"/>
  <c r="BH496" i="1"/>
  <c r="BI496" i="1"/>
  <c r="BJ497" i="1"/>
  <c r="BG498" i="1"/>
  <c r="BH497" i="1"/>
  <c r="BI497" i="1"/>
  <c r="BJ498" i="1"/>
  <c r="BG499" i="1"/>
  <c r="BH498" i="1"/>
  <c r="BI498" i="1"/>
  <c r="BJ499" i="1"/>
  <c r="BG500" i="1"/>
  <c r="BH499" i="1"/>
  <c r="BI499" i="1"/>
  <c r="BJ500" i="1"/>
  <c r="BG501" i="1"/>
  <c r="BH500" i="1"/>
  <c r="BI500" i="1"/>
  <c r="BJ501" i="1"/>
  <c r="BG502" i="1"/>
  <c r="BH501" i="1"/>
  <c r="BI501" i="1"/>
  <c r="BJ502" i="1"/>
  <c r="BG503" i="1"/>
  <c r="BH502" i="1"/>
  <c r="BI502" i="1"/>
  <c r="BJ503" i="1"/>
  <c r="BG504" i="1"/>
  <c r="BH503" i="1"/>
  <c r="BI503" i="1"/>
  <c r="BJ504" i="1"/>
  <c r="BG505" i="1"/>
  <c r="BH504" i="1"/>
  <c r="BI504" i="1"/>
  <c r="BJ505" i="1"/>
  <c r="BG506" i="1"/>
  <c r="BH505" i="1"/>
  <c r="BI505" i="1"/>
  <c r="BJ506" i="1"/>
  <c r="BG507" i="1"/>
  <c r="BH506" i="1"/>
  <c r="BI506" i="1"/>
  <c r="BJ507" i="1"/>
  <c r="BG508" i="1"/>
  <c r="BH507" i="1"/>
  <c r="BI507" i="1"/>
  <c r="BJ508" i="1"/>
  <c r="BG509" i="1"/>
  <c r="BH508" i="1"/>
  <c r="BI508" i="1"/>
  <c r="BJ509" i="1"/>
  <c r="BG510" i="1"/>
  <c r="BH509" i="1"/>
  <c r="BI509" i="1"/>
  <c r="BJ510" i="1"/>
  <c r="BG511" i="1"/>
  <c r="BH510" i="1"/>
  <c r="BI510" i="1"/>
  <c r="BJ511" i="1"/>
  <c r="BG512" i="1"/>
  <c r="BH511" i="1"/>
  <c r="BI511" i="1"/>
  <c r="BJ512" i="1"/>
  <c r="BG513" i="1"/>
  <c r="BH512" i="1"/>
  <c r="BI512" i="1"/>
  <c r="BJ513" i="1"/>
  <c r="BG514" i="1"/>
  <c r="BH513" i="1"/>
  <c r="BI513" i="1"/>
  <c r="BJ514" i="1"/>
  <c r="BG515" i="1"/>
  <c r="BH514" i="1"/>
  <c r="BI514" i="1"/>
  <c r="BJ515" i="1"/>
  <c r="BG516" i="1"/>
  <c r="BH515" i="1"/>
  <c r="BI515" i="1"/>
  <c r="BJ516" i="1"/>
  <c r="BG517" i="1"/>
  <c r="BH516" i="1"/>
  <c r="BI516" i="1"/>
  <c r="BJ517" i="1"/>
  <c r="BG518" i="1"/>
  <c r="BH517" i="1"/>
  <c r="BI517" i="1"/>
  <c r="BJ518" i="1"/>
  <c r="BG519" i="1"/>
  <c r="BH518" i="1"/>
  <c r="BI518" i="1"/>
  <c r="BJ519" i="1"/>
  <c r="BG520" i="1"/>
  <c r="BH519" i="1"/>
  <c r="BI519" i="1"/>
  <c r="BJ520" i="1"/>
  <c r="BG521" i="1"/>
  <c r="BH520" i="1"/>
  <c r="BI520" i="1"/>
  <c r="BJ521" i="1"/>
  <c r="BG522" i="1"/>
  <c r="BH521" i="1"/>
  <c r="BI521" i="1"/>
  <c r="BJ522" i="1"/>
  <c r="BG523" i="1"/>
  <c r="BH522" i="1"/>
  <c r="BI522" i="1"/>
  <c r="BJ523" i="1"/>
  <c r="BG524" i="1"/>
  <c r="BH523" i="1"/>
  <c r="BI523" i="1"/>
  <c r="BJ524" i="1"/>
  <c r="BG525" i="1"/>
  <c r="BH524" i="1"/>
  <c r="BI524" i="1"/>
  <c r="BJ525" i="1"/>
  <c r="BG526" i="1"/>
  <c r="BH525" i="1"/>
  <c r="BI525" i="1"/>
  <c r="BJ526" i="1"/>
  <c r="BG527" i="1"/>
  <c r="BH526" i="1"/>
  <c r="BI526" i="1"/>
  <c r="BJ527" i="1"/>
  <c r="BG528" i="1"/>
  <c r="BH527" i="1"/>
  <c r="BI527" i="1"/>
  <c r="BJ528" i="1"/>
  <c r="BG529" i="1"/>
  <c r="BH528" i="1"/>
  <c r="BI528" i="1"/>
  <c r="BJ529" i="1"/>
  <c r="BG530" i="1"/>
  <c r="BH529" i="1"/>
  <c r="BI529" i="1"/>
  <c r="BJ530" i="1"/>
  <c r="BG531" i="1"/>
  <c r="BH530" i="1"/>
  <c r="BI530" i="1"/>
  <c r="BJ531" i="1"/>
  <c r="BG532" i="1"/>
  <c r="BH531" i="1"/>
  <c r="BI531" i="1"/>
  <c r="BJ532" i="1"/>
  <c r="BG533" i="1"/>
  <c r="BH532" i="1"/>
  <c r="BI532" i="1"/>
  <c r="BJ533" i="1"/>
  <c r="BG534" i="1"/>
  <c r="BH533" i="1"/>
  <c r="BI533" i="1"/>
  <c r="BJ534" i="1"/>
  <c r="BG535" i="1"/>
  <c r="BH534" i="1"/>
  <c r="BI534" i="1"/>
  <c r="BJ535" i="1"/>
  <c r="BG536" i="1"/>
  <c r="BH535" i="1"/>
  <c r="BI535" i="1"/>
  <c r="BJ536" i="1"/>
  <c r="BG537" i="1"/>
  <c r="BH536" i="1"/>
  <c r="BI536" i="1"/>
  <c r="BJ537" i="1"/>
  <c r="BG538" i="1"/>
  <c r="BH537" i="1"/>
  <c r="BI537" i="1"/>
  <c r="BJ538" i="1"/>
  <c r="BG539" i="1"/>
  <c r="BH538" i="1"/>
  <c r="BI538" i="1"/>
  <c r="BJ539" i="1"/>
  <c r="BG540" i="1"/>
  <c r="BH539" i="1"/>
  <c r="BI539" i="1"/>
  <c r="BJ540" i="1"/>
  <c r="BG541" i="1"/>
  <c r="BH540" i="1"/>
  <c r="BI540" i="1"/>
  <c r="BJ541" i="1"/>
  <c r="BG542" i="1"/>
  <c r="BH541" i="1"/>
  <c r="BI541" i="1"/>
  <c r="BJ542" i="1"/>
  <c r="BG543" i="1"/>
  <c r="BH542" i="1"/>
  <c r="BI542" i="1"/>
  <c r="BJ543" i="1"/>
  <c r="BG544" i="1"/>
  <c r="BH543" i="1"/>
  <c r="BI543" i="1"/>
  <c r="BJ544" i="1"/>
  <c r="BG545" i="1"/>
  <c r="BH544" i="1"/>
  <c r="BI544" i="1"/>
  <c r="BJ545" i="1"/>
  <c r="BG546" i="1"/>
  <c r="BH545" i="1"/>
  <c r="BI545" i="1"/>
  <c r="BJ546" i="1"/>
  <c r="BH546" i="1"/>
  <c r="BI546" i="1"/>
  <c r="BG549" i="1"/>
  <c r="BH548" i="1"/>
  <c r="BI549" i="1"/>
  <c r="BJ549" i="1"/>
  <c r="BG550" i="1"/>
  <c r="BH549" i="1"/>
  <c r="BI550" i="1"/>
  <c r="BG551" i="1"/>
  <c r="BJ550" i="1"/>
  <c r="BH550" i="1"/>
  <c r="BI551" i="1"/>
  <c r="BJ551" i="1"/>
  <c r="BG552" i="1"/>
  <c r="BH551" i="1"/>
  <c r="BI552" i="1"/>
  <c r="BJ552" i="1"/>
  <c r="BG553" i="1"/>
  <c r="BH552" i="1"/>
  <c r="BI553" i="1"/>
  <c r="BJ553" i="1"/>
  <c r="BG554" i="1"/>
  <c r="BH553" i="1"/>
  <c r="BI554" i="1"/>
  <c r="BJ554" i="1"/>
  <c r="BG555" i="1"/>
  <c r="BH554" i="1"/>
  <c r="BI555" i="1"/>
  <c r="BG556" i="1"/>
  <c r="BJ555" i="1"/>
  <c r="BH555" i="1"/>
  <c r="BI556" i="1"/>
  <c r="BJ556" i="1"/>
  <c r="BG557" i="1"/>
  <c r="BH556" i="1"/>
  <c r="BI557" i="1"/>
  <c r="BG558" i="1"/>
  <c r="BJ557" i="1"/>
  <c r="BH557" i="1"/>
  <c r="BI558" i="1"/>
  <c r="BJ558" i="1"/>
  <c r="BG559" i="1"/>
  <c r="BH558" i="1"/>
  <c r="BI559" i="1"/>
  <c r="BJ559" i="1"/>
  <c r="BG560" i="1"/>
  <c r="BH559" i="1"/>
  <c r="BI560" i="1"/>
  <c r="BJ560" i="1"/>
  <c r="BG561" i="1"/>
  <c r="BH560" i="1"/>
  <c r="BI561" i="1"/>
  <c r="BJ561" i="1"/>
  <c r="BG562" i="1"/>
  <c r="BH561" i="1"/>
  <c r="BI562" i="1"/>
  <c r="BG563" i="1"/>
  <c r="BJ562" i="1"/>
  <c r="BH562" i="1"/>
  <c r="BI563" i="1"/>
  <c r="BJ563" i="1"/>
  <c r="BG564" i="1"/>
  <c r="BH563" i="1"/>
  <c r="BI564" i="1"/>
  <c r="BG565" i="1"/>
  <c r="BJ564" i="1"/>
  <c r="BH564" i="1"/>
  <c r="BI565" i="1"/>
  <c r="BJ565" i="1"/>
  <c r="BG566" i="1"/>
  <c r="BH565" i="1"/>
  <c r="BI566" i="1"/>
  <c r="BG567" i="1"/>
  <c r="BJ566" i="1"/>
  <c r="BH566" i="1"/>
  <c r="BI567" i="1"/>
  <c r="BJ567" i="1"/>
  <c r="BG568" i="1"/>
  <c r="BH567" i="1"/>
  <c r="BI568" i="1"/>
  <c r="BG569" i="1"/>
  <c r="BJ568" i="1"/>
  <c r="BH568" i="1"/>
  <c r="BI569" i="1"/>
  <c r="BG570" i="1"/>
  <c r="BH569" i="1"/>
  <c r="BJ569" i="1"/>
  <c r="BG571" i="1"/>
  <c r="BH570" i="1"/>
  <c r="BI570" i="1"/>
  <c r="BJ570" i="1"/>
  <c r="BI571" i="1"/>
  <c r="BH571" i="1"/>
  <c r="BG572" i="1"/>
  <c r="BJ571" i="1"/>
  <c r="BH572" i="1"/>
  <c r="BI572" i="1"/>
  <c r="BG573" i="1"/>
  <c r="BJ572" i="1"/>
  <c r="BI573" i="1"/>
  <c r="BG574" i="1"/>
  <c r="BH573" i="1"/>
  <c r="BJ573" i="1"/>
  <c r="BG575" i="1"/>
  <c r="BH574" i="1"/>
  <c r="BI574" i="1"/>
  <c r="BJ574" i="1"/>
  <c r="BH575" i="1"/>
  <c r="BI575" i="1"/>
  <c r="BG576" i="1"/>
  <c r="BJ575" i="1"/>
  <c r="BH576" i="1"/>
  <c r="BG577" i="1"/>
  <c r="BI576" i="1"/>
  <c r="BJ576" i="1"/>
  <c r="BG578" i="1"/>
  <c r="BH577" i="1"/>
  <c r="BI577" i="1"/>
  <c r="BJ577" i="1"/>
  <c r="BH578" i="1"/>
  <c r="BG579" i="1"/>
  <c r="BI578" i="1"/>
  <c r="BJ578" i="1"/>
  <c r="BG580" i="1"/>
  <c r="BH579" i="1"/>
  <c r="BI579" i="1"/>
  <c r="BJ579" i="1"/>
  <c r="BG581" i="1"/>
  <c r="BH580" i="1"/>
  <c r="BI580" i="1"/>
  <c r="BJ580" i="1"/>
  <c r="BG582" i="1"/>
  <c r="BH581" i="1"/>
  <c r="BI581" i="1"/>
  <c r="BJ581" i="1"/>
  <c r="BH582" i="1"/>
  <c r="BG583" i="1"/>
  <c r="BI582" i="1"/>
  <c r="BJ582" i="1"/>
  <c r="BG584" i="1"/>
  <c r="BH583" i="1"/>
  <c r="BI583" i="1"/>
  <c r="BJ583" i="1"/>
  <c r="BG585" i="1"/>
  <c r="BH584" i="1"/>
  <c r="BI584" i="1"/>
  <c r="BJ584" i="1"/>
  <c r="BG586" i="1"/>
  <c r="BH585" i="1"/>
  <c r="BI585" i="1"/>
  <c r="BJ585" i="1"/>
  <c r="BH586" i="1"/>
  <c r="BG587" i="1"/>
  <c r="BI586" i="1"/>
  <c r="BJ586" i="1"/>
  <c r="BG588" i="1"/>
  <c r="BH587" i="1"/>
  <c r="BI587" i="1"/>
  <c r="BJ587" i="1"/>
  <c r="BG589" i="1"/>
  <c r="BH588" i="1"/>
  <c r="BI588" i="1"/>
  <c r="BJ588" i="1"/>
  <c r="BG590" i="1"/>
  <c r="BH589" i="1"/>
  <c r="BI589" i="1"/>
  <c r="BJ589" i="1"/>
  <c r="BH590" i="1"/>
  <c r="BG591" i="1"/>
  <c r="BI590" i="1"/>
  <c r="BJ590" i="1"/>
  <c r="BG592" i="1"/>
  <c r="BH591" i="1"/>
  <c r="BI591" i="1"/>
  <c r="BJ591" i="1"/>
  <c r="BG593" i="1"/>
  <c r="BH592" i="1"/>
  <c r="BI592" i="1"/>
  <c r="BJ592" i="1"/>
  <c r="BG594" i="1"/>
  <c r="BH593" i="1"/>
  <c r="BI593" i="1"/>
  <c r="BJ593" i="1"/>
  <c r="BH594" i="1"/>
  <c r="BG595" i="1"/>
  <c r="BI594" i="1"/>
  <c r="BJ594" i="1"/>
  <c r="BG596" i="1"/>
  <c r="BH595" i="1"/>
  <c r="BI595" i="1"/>
  <c r="BJ595" i="1"/>
  <c r="BG597" i="1"/>
  <c r="BH596" i="1"/>
  <c r="BI596" i="1"/>
  <c r="BJ596" i="1"/>
  <c r="BG598" i="1"/>
  <c r="BH597" i="1"/>
  <c r="BI597" i="1"/>
  <c r="BJ597" i="1"/>
  <c r="BH598" i="1"/>
  <c r="BG599" i="1"/>
  <c r="BI598" i="1"/>
  <c r="BJ598" i="1"/>
  <c r="BG600" i="1"/>
  <c r="BH599" i="1"/>
  <c r="BI599" i="1"/>
  <c r="BJ599" i="1"/>
  <c r="BG601" i="1"/>
  <c r="BH600" i="1"/>
  <c r="BI600" i="1"/>
  <c r="BJ600" i="1"/>
  <c r="BG602" i="1"/>
  <c r="BH601" i="1"/>
  <c r="BI601" i="1"/>
  <c r="BJ601" i="1"/>
  <c r="BH602" i="1"/>
  <c r="BG603" i="1"/>
  <c r="BI602" i="1"/>
  <c r="BJ602" i="1"/>
  <c r="BG604" i="1"/>
  <c r="BH603" i="1"/>
  <c r="BI603" i="1"/>
  <c r="BJ603" i="1"/>
  <c r="BG605" i="1"/>
  <c r="BH604" i="1"/>
  <c r="BI604" i="1"/>
  <c r="BJ604" i="1"/>
  <c r="BG606" i="1"/>
  <c r="BH605" i="1"/>
  <c r="BI605" i="1"/>
  <c r="BJ605" i="1"/>
  <c r="BH606" i="1"/>
  <c r="BG607" i="1"/>
  <c r="BI606" i="1"/>
  <c r="BJ606" i="1"/>
  <c r="BG608" i="1"/>
  <c r="BH607" i="1"/>
  <c r="BI607" i="1"/>
  <c r="BJ607" i="1"/>
  <c r="BG609" i="1"/>
  <c r="BH608" i="1"/>
  <c r="BI608" i="1"/>
  <c r="BJ608" i="1"/>
  <c r="BG610" i="1"/>
  <c r="BH609" i="1"/>
  <c r="BI609" i="1"/>
  <c r="BJ609" i="1"/>
  <c r="BH610" i="1"/>
  <c r="BG611" i="1"/>
  <c r="BI610" i="1"/>
  <c r="BJ610" i="1"/>
  <c r="BG612" i="1"/>
  <c r="BH611" i="1"/>
  <c r="BI611" i="1"/>
  <c r="BJ611" i="1"/>
  <c r="BG613" i="1"/>
  <c r="BH612" i="1"/>
  <c r="BI612" i="1"/>
  <c r="BJ612" i="1"/>
  <c r="BG614" i="1"/>
  <c r="BH613" i="1"/>
  <c r="BI613" i="1"/>
  <c r="BJ613" i="1"/>
  <c r="BH614" i="1"/>
  <c r="BG615" i="1"/>
  <c r="BI614" i="1"/>
  <c r="BJ614" i="1"/>
  <c r="BG616" i="1"/>
  <c r="BH615" i="1"/>
  <c r="BI615" i="1"/>
  <c r="BJ615" i="1"/>
  <c r="BH616" i="1"/>
  <c r="BG617" i="1"/>
  <c r="BI616" i="1"/>
  <c r="BJ616" i="1"/>
  <c r="BG618" i="1"/>
  <c r="BH617" i="1"/>
  <c r="BI617" i="1"/>
  <c r="BJ617" i="1"/>
  <c r="BG619" i="1"/>
  <c r="BH618" i="1"/>
  <c r="BI618" i="1"/>
  <c r="BJ618" i="1"/>
  <c r="BG620" i="1"/>
  <c r="BH619" i="1"/>
  <c r="BI619" i="1"/>
  <c r="BJ619" i="1"/>
  <c r="BH620" i="1"/>
  <c r="BG621" i="1"/>
  <c r="BI620" i="1"/>
  <c r="BJ620" i="1"/>
  <c r="BG622" i="1"/>
  <c r="BH621" i="1"/>
  <c r="BI621" i="1"/>
  <c r="BJ621" i="1"/>
  <c r="BG623" i="1"/>
  <c r="BH622" i="1"/>
  <c r="BI622" i="1"/>
  <c r="BJ622" i="1"/>
  <c r="BG624" i="1"/>
  <c r="BH623" i="1"/>
  <c r="BI623" i="1"/>
  <c r="BJ623" i="1"/>
  <c r="BH624" i="1"/>
  <c r="BG625" i="1"/>
  <c r="BI624" i="1"/>
  <c r="BJ624" i="1"/>
  <c r="BG626" i="1"/>
  <c r="BH625" i="1"/>
  <c r="BI625" i="1"/>
  <c r="BJ625" i="1"/>
  <c r="BG627" i="1"/>
  <c r="BH626" i="1"/>
  <c r="BI626" i="1"/>
  <c r="BJ626" i="1"/>
  <c r="BG628" i="1"/>
  <c r="BH627" i="1"/>
  <c r="BI627" i="1"/>
  <c r="BJ627" i="1"/>
  <c r="BH628" i="1"/>
  <c r="BG629" i="1"/>
  <c r="BI628" i="1"/>
  <c r="BJ628" i="1"/>
  <c r="BG630" i="1"/>
  <c r="BH629" i="1"/>
  <c r="BI629" i="1"/>
  <c r="BJ629" i="1"/>
  <c r="BG631" i="1"/>
  <c r="BH630" i="1"/>
  <c r="BI630" i="1"/>
  <c r="BJ630" i="1"/>
  <c r="BG632" i="1"/>
  <c r="BH631" i="1"/>
  <c r="BI631" i="1"/>
  <c r="BJ631" i="1"/>
  <c r="BH632" i="1"/>
  <c r="BG633" i="1"/>
  <c r="BI632" i="1"/>
  <c r="BJ632" i="1"/>
  <c r="BG634" i="1"/>
  <c r="BH633" i="1"/>
  <c r="BI633" i="1"/>
  <c r="BJ633" i="1"/>
  <c r="BG635" i="1"/>
  <c r="BH634" i="1"/>
  <c r="BI634" i="1"/>
  <c r="BJ634" i="1"/>
  <c r="BG636" i="1"/>
  <c r="BH635" i="1"/>
  <c r="BI635" i="1"/>
  <c r="BJ635" i="1"/>
  <c r="BH636" i="1"/>
  <c r="BG637" i="1"/>
  <c r="BI636" i="1"/>
  <c r="BJ636" i="1"/>
  <c r="BG638" i="1"/>
  <c r="BH637" i="1"/>
  <c r="BI637" i="1"/>
  <c r="BJ637" i="1"/>
  <c r="BG639" i="1"/>
  <c r="BH638" i="1"/>
  <c r="BI638" i="1"/>
  <c r="BJ638" i="1"/>
  <c r="BG640" i="1"/>
  <c r="BH639" i="1"/>
  <c r="BI639" i="1"/>
  <c r="BJ639" i="1"/>
  <c r="BH640" i="1"/>
  <c r="BG641" i="1"/>
  <c r="BI640" i="1"/>
  <c r="BJ640" i="1"/>
  <c r="BG642" i="1"/>
  <c r="BH641" i="1"/>
  <c r="BI641" i="1"/>
  <c r="BJ641" i="1"/>
  <c r="BG643" i="1"/>
  <c r="BH642" i="1"/>
  <c r="BI642" i="1"/>
  <c r="BJ642" i="1"/>
  <c r="BG644" i="1"/>
  <c r="BH643" i="1"/>
  <c r="BI643" i="1"/>
  <c r="BJ643" i="1"/>
  <c r="BH644" i="1"/>
  <c r="BG645" i="1"/>
  <c r="BI644" i="1"/>
  <c r="BJ644" i="1"/>
  <c r="BG646" i="1"/>
  <c r="BH645" i="1"/>
  <c r="BI645" i="1"/>
  <c r="BJ645" i="1"/>
  <c r="BG647" i="1"/>
  <c r="BH646" i="1"/>
  <c r="BI646" i="1"/>
  <c r="BJ646" i="1"/>
  <c r="BG648" i="1"/>
  <c r="BH647" i="1"/>
  <c r="BI647" i="1"/>
  <c r="BJ647" i="1"/>
  <c r="BH648" i="1"/>
  <c r="BG649" i="1"/>
  <c r="BI648" i="1"/>
  <c r="BJ648" i="1"/>
  <c r="BG650" i="1"/>
  <c r="BH649" i="1"/>
  <c r="BI649" i="1"/>
  <c r="BJ649" i="1"/>
  <c r="BG651" i="1"/>
  <c r="BH650" i="1"/>
  <c r="BI650" i="1"/>
  <c r="BJ650" i="1"/>
  <c r="BG652" i="1"/>
  <c r="BH651" i="1"/>
  <c r="BI651" i="1"/>
  <c r="BJ651" i="1"/>
  <c r="BH652" i="1"/>
  <c r="BG653" i="1"/>
  <c r="BI652" i="1"/>
  <c r="BJ652" i="1"/>
  <c r="BG654" i="1"/>
  <c r="BH653" i="1"/>
  <c r="BI653" i="1"/>
  <c r="BJ653" i="1"/>
  <c r="BG655" i="1"/>
  <c r="BH654" i="1"/>
  <c r="BI654" i="1"/>
  <c r="BJ654" i="1"/>
  <c r="BG656" i="1"/>
  <c r="BH655" i="1"/>
  <c r="BI655" i="1"/>
  <c r="BJ655" i="1"/>
  <c r="BH656" i="1"/>
  <c r="BG657" i="1"/>
  <c r="BI656" i="1"/>
  <c r="BJ656" i="1"/>
  <c r="BG658" i="1"/>
  <c r="BH657" i="1"/>
  <c r="BI657" i="1"/>
  <c r="BJ657" i="1"/>
  <c r="BG659" i="1"/>
  <c r="BH658" i="1"/>
  <c r="BI658" i="1"/>
  <c r="BJ658" i="1"/>
  <c r="BG660" i="1"/>
  <c r="BH659" i="1"/>
  <c r="BI659" i="1"/>
  <c r="BJ659" i="1"/>
  <c r="BH660" i="1"/>
  <c r="BG661" i="1"/>
  <c r="BI660" i="1"/>
  <c r="BJ660" i="1"/>
  <c r="BG662" i="1"/>
  <c r="BH661" i="1"/>
  <c r="BI661" i="1"/>
  <c r="BJ661" i="1"/>
  <c r="BG663" i="1"/>
  <c r="BH662" i="1"/>
  <c r="BI662" i="1"/>
  <c r="BJ662" i="1"/>
  <c r="BG664" i="1"/>
  <c r="BH663" i="1"/>
  <c r="BI663" i="1"/>
  <c r="BJ663" i="1"/>
  <c r="BH664" i="1"/>
  <c r="BG665" i="1"/>
  <c r="BI664" i="1"/>
  <c r="BJ664" i="1"/>
  <c r="BG666" i="1"/>
  <c r="BH665" i="1"/>
  <c r="BI665" i="1"/>
  <c r="BJ665" i="1"/>
  <c r="BG667" i="1"/>
  <c r="BH666" i="1"/>
  <c r="BI666" i="1"/>
  <c r="BJ666" i="1"/>
  <c r="BG668" i="1"/>
  <c r="BH667" i="1"/>
  <c r="BI667" i="1"/>
  <c r="BJ667" i="1"/>
  <c r="BH668" i="1"/>
  <c r="BG669" i="1"/>
  <c r="BI668" i="1"/>
  <c r="BJ668" i="1"/>
  <c r="BG670" i="1"/>
  <c r="BH669" i="1"/>
  <c r="BI669" i="1"/>
  <c r="BJ669" i="1"/>
  <c r="BG671" i="1"/>
  <c r="BH670" i="1"/>
  <c r="BI670" i="1"/>
  <c r="BJ670" i="1"/>
  <c r="BG672" i="1"/>
  <c r="BH671" i="1"/>
  <c r="BI671" i="1"/>
  <c r="BJ671" i="1"/>
  <c r="BH672" i="1"/>
  <c r="BG673" i="1"/>
  <c r="BI672" i="1"/>
  <c r="BJ672" i="1"/>
  <c r="BG674" i="1"/>
  <c r="BH673" i="1"/>
  <c r="BI673" i="1"/>
  <c r="BJ673" i="1"/>
  <c r="BG675" i="1"/>
  <c r="BH674" i="1"/>
  <c r="BI674" i="1"/>
  <c r="BJ674" i="1"/>
  <c r="BG676" i="1"/>
  <c r="BH675" i="1"/>
  <c r="BI675" i="1"/>
  <c r="BJ675" i="1"/>
  <c r="BH676" i="1"/>
  <c r="BG677" i="1"/>
  <c r="BI676" i="1"/>
  <c r="BJ676" i="1"/>
  <c r="BG678" i="1"/>
  <c r="BH677" i="1"/>
  <c r="BI677" i="1"/>
  <c r="BJ677" i="1"/>
  <c r="BG679" i="1"/>
  <c r="BH678" i="1"/>
  <c r="BI678" i="1"/>
  <c r="BJ678" i="1"/>
  <c r="BG680" i="1"/>
  <c r="BH679" i="1"/>
  <c r="BI679" i="1"/>
  <c r="BJ679" i="1"/>
  <c r="BH680" i="1"/>
  <c r="BG681" i="1"/>
  <c r="BI680" i="1"/>
  <c r="BJ680" i="1"/>
  <c r="BG682" i="1"/>
  <c r="BH681" i="1"/>
  <c r="BI681" i="1"/>
  <c r="BJ681" i="1"/>
  <c r="BG683" i="1"/>
  <c r="BH682" i="1"/>
  <c r="BI682" i="1"/>
  <c r="BJ682" i="1"/>
  <c r="BG684" i="1"/>
  <c r="BH683" i="1"/>
  <c r="BI683" i="1"/>
  <c r="BJ683" i="1"/>
  <c r="BH684" i="1"/>
  <c r="BG685" i="1"/>
  <c r="BI684" i="1"/>
  <c r="BJ684" i="1"/>
  <c r="BG686" i="1"/>
  <c r="BH685" i="1"/>
  <c r="BI685" i="1"/>
  <c r="BJ685" i="1"/>
  <c r="BG687" i="1"/>
  <c r="BH686" i="1"/>
  <c r="BI686" i="1"/>
  <c r="BJ686" i="1"/>
  <c r="BG688" i="1"/>
  <c r="BH687" i="1"/>
  <c r="BI687" i="1"/>
  <c r="BJ687" i="1"/>
  <c r="BH688" i="1"/>
  <c r="BG689" i="1"/>
  <c r="BI688" i="1"/>
  <c r="BJ688" i="1"/>
  <c r="BG690" i="1"/>
  <c r="BH689" i="1"/>
  <c r="BI689" i="1"/>
  <c r="BJ689" i="1"/>
  <c r="BG691" i="1"/>
  <c r="BH690" i="1"/>
  <c r="BI690" i="1"/>
  <c r="BJ690" i="1"/>
  <c r="BG692" i="1"/>
  <c r="BH691" i="1"/>
  <c r="BI691" i="1"/>
  <c r="BJ691" i="1"/>
  <c r="BG693" i="1"/>
  <c r="BH692" i="1"/>
  <c r="BI692" i="1"/>
  <c r="BJ692" i="1"/>
  <c r="BG694" i="1"/>
  <c r="BH693" i="1"/>
  <c r="BI693" i="1"/>
  <c r="BJ693" i="1"/>
  <c r="BH694" i="1"/>
  <c r="BG695" i="1"/>
  <c r="BI694" i="1"/>
  <c r="BJ694" i="1"/>
  <c r="BH695" i="1"/>
  <c r="BI695" i="1"/>
  <c r="BJ695" i="1"/>
  <c r="Z8" i="1" l="1"/>
  <c r="AA7" i="1"/>
  <c r="D7" i="4"/>
  <c r="W10" i="1" s="1"/>
  <c r="W9" i="1"/>
  <c r="G8" i="1"/>
  <c r="G5" i="1"/>
  <c r="G4" i="1"/>
  <c r="G3" i="1"/>
  <c r="I8" i="1"/>
  <c r="I7" i="1"/>
  <c r="I6" i="1"/>
  <c r="I5" i="1"/>
  <c r="I4" i="1"/>
  <c r="V5" i="3"/>
  <c r="D9" i="4"/>
  <c r="V7" i="3"/>
  <c r="J4" i="1"/>
  <c r="G7" i="1"/>
  <c r="J7" i="1" s="1"/>
  <c r="G6" i="1"/>
  <c r="J6" i="1" s="1"/>
  <c r="J5" i="1"/>
  <c r="J8" i="1"/>
  <c r="Z9" i="1" l="1"/>
  <c r="AA8" i="1"/>
  <c r="J1" i="1"/>
  <c r="H1" i="3"/>
  <c r="F23" i="3" s="1"/>
  <c r="W22" i="1"/>
  <c r="D10" i="4"/>
  <c r="W21" i="1"/>
  <c r="W20" i="1"/>
  <c r="V13" i="3"/>
  <c r="Z10" i="1" l="1"/>
  <c r="AA9" i="1"/>
  <c r="W11" i="1"/>
  <c r="F17" i="3"/>
  <c r="F24" i="3"/>
  <c r="F16" i="3"/>
  <c r="F25" i="3"/>
  <c r="G26" i="1"/>
  <c r="G58" i="1"/>
  <c r="G50" i="1"/>
  <c r="G42" i="1"/>
  <c r="G34" i="1"/>
  <c r="G65" i="1"/>
  <c r="G57" i="1"/>
  <c r="G49" i="1"/>
  <c r="G41" i="1"/>
  <c r="G35" i="1"/>
  <c r="G64" i="1"/>
  <c r="G56" i="1"/>
  <c r="G48" i="1"/>
  <c r="G40" i="1"/>
  <c r="G32" i="1"/>
  <c r="G63" i="1"/>
  <c r="G55" i="1"/>
  <c r="G47" i="1"/>
  <c r="G39" i="1"/>
  <c r="G31" i="1"/>
  <c r="G62" i="1"/>
  <c r="G54" i="1"/>
  <c r="G46" i="1"/>
  <c r="G38" i="1"/>
  <c r="G30" i="1"/>
  <c r="G61" i="1"/>
  <c r="G53" i="1"/>
  <c r="G45" i="1"/>
  <c r="G37" i="1"/>
  <c r="G29" i="1"/>
  <c r="G60" i="1"/>
  <c r="G52" i="1"/>
  <c r="G44" i="1"/>
  <c r="G36" i="1"/>
  <c r="G28" i="1"/>
  <c r="G59" i="1"/>
  <c r="G51" i="1"/>
  <c r="G43" i="1"/>
  <c r="G33" i="1"/>
  <c r="G27" i="1"/>
  <c r="G22" i="1"/>
  <c r="G23" i="1"/>
  <c r="G19" i="1"/>
  <c r="G12" i="1"/>
  <c r="G21" i="1"/>
  <c r="G15" i="1"/>
  <c r="G16" i="1"/>
  <c r="G24" i="1"/>
  <c r="G9" i="1"/>
  <c r="G17" i="1"/>
  <c r="G25" i="1"/>
  <c r="G11" i="1"/>
  <c r="G20" i="1"/>
  <c r="G13" i="1"/>
  <c r="G14" i="1"/>
  <c r="G10" i="1"/>
  <c r="G18" i="1"/>
  <c r="F8" i="3"/>
  <c r="F9" i="3"/>
  <c r="F10" i="3"/>
  <c r="F18" i="3"/>
  <c r="F26" i="3"/>
  <c r="F3" i="3"/>
  <c r="F11" i="3"/>
  <c r="F19" i="3"/>
  <c r="F27" i="3"/>
  <c r="F4" i="3"/>
  <c r="F12" i="3"/>
  <c r="F20" i="3"/>
  <c r="F5" i="3"/>
  <c r="F13" i="3"/>
  <c r="F21" i="3"/>
  <c r="F6" i="3"/>
  <c r="F14" i="3"/>
  <c r="F22" i="3"/>
  <c r="F7" i="3"/>
  <c r="F15" i="3"/>
  <c r="G3" i="3"/>
  <c r="C4" i="3"/>
  <c r="G4" i="3" s="1"/>
  <c r="A4" i="3"/>
  <c r="I3" i="1"/>
  <c r="AP61" i="3"/>
  <c r="AN57" i="3"/>
  <c r="AP55" i="3"/>
  <c r="AP58" i="3"/>
  <c r="AP56" i="3"/>
  <c r="AN56" i="3"/>
  <c r="AN55" i="3"/>
  <c r="AN60" i="3"/>
  <c r="AN58" i="3"/>
  <c r="AP60" i="3"/>
  <c r="AN61" i="3"/>
  <c r="H4" i="3"/>
  <c r="AP57" i="3"/>
  <c r="AN59" i="3"/>
  <c r="H3" i="3"/>
  <c r="AO59" i="3"/>
  <c r="AP59" i="3"/>
  <c r="J3" i="1"/>
  <c r="Z11" i="1" l="1"/>
  <c r="AA10" i="1"/>
  <c r="I65" i="1"/>
  <c r="I64" i="1"/>
  <c r="AO61" i="3"/>
  <c r="BC20" i="1"/>
  <c r="BC24" i="1"/>
  <c r="BA18" i="1"/>
  <c r="AO58" i="3"/>
  <c r="BC19" i="1"/>
  <c r="BA24" i="1"/>
  <c r="BA20" i="1"/>
  <c r="BA17" i="1"/>
  <c r="BC21" i="1"/>
  <c r="BC22" i="1"/>
  <c r="BC26" i="1"/>
  <c r="J65" i="1"/>
  <c r="AO57" i="3"/>
  <c r="BA23" i="1"/>
  <c r="AO56" i="3"/>
  <c r="BA21" i="1"/>
  <c r="BC23" i="1"/>
  <c r="J64" i="1"/>
  <c r="BA26" i="1"/>
  <c r="BA19" i="1"/>
  <c r="BC25" i="1"/>
  <c r="BA22" i="1"/>
  <c r="AO55" i="3"/>
  <c r="AO60" i="3"/>
  <c r="BA25" i="1"/>
  <c r="BC18" i="1"/>
  <c r="BC17" i="1"/>
  <c r="Z12" i="1" l="1"/>
  <c r="AA11" i="1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C15" i="3"/>
  <c r="G15" i="3" s="1"/>
  <c r="A15" i="3"/>
  <c r="C14" i="3"/>
  <c r="G14" i="3" s="1"/>
  <c r="A14" i="3"/>
  <c r="C13" i="3"/>
  <c r="G13" i="3" s="1"/>
  <c r="A13" i="3"/>
  <c r="C12" i="3"/>
  <c r="G12" i="3" s="1"/>
  <c r="A12" i="3"/>
  <c r="C11" i="3"/>
  <c r="G11" i="3" s="1"/>
  <c r="A11" i="3"/>
  <c r="C10" i="3"/>
  <c r="G10" i="3" s="1"/>
  <c r="A10" i="3"/>
  <c r="C9" i="3"/>
  <c r="G9" i="3" s="1"/>
  <c r="A9" i="3"/>
  <c r="C8" i="3"/>
  <c r="G8" i="3" s="1"/>
  <c r="A8" i="3"/>
  <c r="C7" i="3"/>
  <c r="G7" i="3" s="1"/>
  <c r="A7" i="3"/>
  <c r="C6" i="3"/>
  <c r="G6" i="3" s="1"/>
  <c r="A6" i="3"/>
  <c r="C5" i="3"/>
  <c r="G5" i="3" s="1"/>
  <c r="A5" i="3"/>
  <c r="H48" i="3"/>
  <c r="H12" i="3"/>
  <c r="H13" i="3"/>
  <c r="BB18" i="1"/>
  <c r="H45" i="3"/>
  <c r="H33" i="3"/>
  <c r="H59" i="3"/>
  <c r="H14" i="3"/>
  <c r="BB21" i="1"/>
  <c r="H46" i="3"/>
  <c r="H47" i="3"/>
  <c r="H39" i="3"/>
  <c r="H10" i="3"/>
  <c r="H38" i="3"/>
  <c r="H61" i="3"/>
  <c r="H31" i="3"/>
  <c r="BB22" i="1"/>
  <c r="H41" i="3"/>
  <c r="H28" i="3"/>
  <c r="H6" i="3"/>
  <c r="H11" i="3"/>
  <c r="BB23" i="1"/>
  <c r="H15" i="3"/>
  <c r="H52" i="3"/>
  <c r="H7" i="3"/>
  <c r="H44" i="3"/>
  <c r="H9" i="3"/>
  <c r="H43" i="3"/>
  <c r="H34" i="3"/>
  <c r="H30" i="3"/>
  <c r="H53" i="3"/>
  <c r="H63" i="3"/>
  <c r="H60" i="3"/>
  <c r="H8" i="3"/>
  <c r="H57" i="3"/>
  <c r="H51" i="3"/>
  <c r="H37" i="3"/>
  <c r="H55" i="3"/>
  <c r="H54" i="3"/>
  <c r="H5" i="3"/>
  <c r="H49" i="3"/>
  <c r="H36" i="3"/>
  <c r="H32" i="3"/>
  <c r="H35" i="3"/>
  <c r="H62" i="3"/>
  <c r="BB19" i="1"/>
  <c r="H29" i="3"/>
  <c r="H50" i="3"/>
  <c r="BB26" i="1"/>
  <c r="BB24" i="1"/>
  <c r="BB17" i="1"/>
  <c r="BB20" i="1"/>
  <c r="H56" i="3"/>
  <c r="H40" i="3"/>
  <c r="BB25" i="1"/>
  <c r="H58" i="3"/>
  <c r="H64" i="3"/>
  <c r="H42" i="3"/>
  <c r="Z13" i="1" l="1"/>
  <c r="AA12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27" i="1"/>
  <c r="C26" i="1"/>
  <c r="I26" i="1" s="1"/>
  <c r="C25" i="1"/>
  <c r="I25" i="1" s="1"/>
  <c r="C24" i="1"/>
  <c r="I24" i="1" s="1"/>
  <c r="C23" i="1"/>
  <c r="I23" i="1" s="1"/>
  <c r="C22" i="1"/>
  <c r="I22" i="1" s="1"/>
  <c r="C21" i="1"/>
  <c r="I21" i="1" s="1"/>
  <c r="C20" i="1"/>
  <c r="I20" i="1" s="1"/>
  <c r="C19" i="1"/>
  <c r="I19" i="1" s="1"/>
  <c r="C18" i="1"/>
  <c r="I18" i="1" s="1"/>
  <c r="C17" i="1"/>
  <c r="I17" i="1" s="1"/>
  <c r="C16" i="1"/>
  <c r="I16" i="1" s="1"/>
  <c r="C15" i="1"/>
  <c r="I15" i="1" s="1"/>
  <c r="C14" i="1"/>
  <c r="I14" i="1" s="1"/>
  <c r="C13" i="1"/>
  <c r="I13" i="1" s="1"/>
  <c r="C12" i="1"/>
  <c r="I12" i="1" s="1"/>
  <c r="C11" i="1"/>
  <c r="I11" i="1" s="1"/>
  <c r="C10" i="1"/>
  <c r="I10" i="1" s="1"/>
  <c r="C9" i="1"/>
  <c r="I9" i="1" s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J52" i="1"/>
  <c r="J45" i="1"/>
  <c r="J38" i="1"/>
  <c r="J31" i="1"/>
  <c r="J63" i="1"/>
  <c r="J56" i="1"/>
  <c r="J49" i="1"/>
  <c r="J50" i="1"/>
  <c r="J51" i="1"/>
  <c r="J16" i="1"/>
  <c r="J10" i="1"/>
  <c r="J21" i="1"/>
  <c r="J28" i="1"/>
  <c r="J60" i="1"/>
  <c r="J53" i="1"/>
  <c r="J46" i="1"/>
  <c r="J39" i="1"/>
  <c r="J32" i="1"/>
  <c r="J27" i="1"/>
  <c r="J57" i="1"/>
  <c r="J58" i="1"/>
  <c r="J59" i="1"/>
  <c r="J13" i="1"/>
  <c r="J12" i="1"/>
  <c r="J15" i="1"/>
  <c r="J20" i="1"/>
  <c r="J11" i="1"/>
  <c r="J19" i="1"/>
  <c r="J36" i="1"/>
  <c r="J29" i="1"/>
  <c r="J61" i="1"/>
  <c r="J54" i="1"/>
  <c r="J47" i="1"/>
  <c r="J40" i="1"/>
  <c r="J33" i="1"/>
  <c r="J34" i="1"/>
  <c r="J35" i="1"/>
  <c r="J9" i="1"/>
  <c r="J25" i="1"/>
  <c r="J22" i="1"/>
  <c r="J44" i="1"/>
  <c r="J37" i="1"/>
  <c r="J30" i="1"/>
  <c r="J62" i="1"/>
  <c r="J55" i="1"/>
  <c r="J48" i="1"/>
  <c r="J41" i="1"/>
  <c r="J42" i="1"/>
  <c r="J43" i="1"/>
  <c r="J24" i="1"/>
  <c r="J17" i="1"/>
  <c r="J18" i="1"/>
  <c r="J14" i="1"/>
  <c r="J26" i="1"/>
  <c r="J23" i="1"/>
  <c r="Z14" i="1" l="1"/>
  <c r="AA13" i="1"/>
  <c r="W17" i="1"/>
  <c r="AQ59" i="3"/>
  <c r="C16" i="3" a="1"/>
  <c r="AQ57" i="3"/>
  <c r="AQ56" i="3"/>
  <c r="AD3" i="3"/>
  <c r="V19" i="3"/>
  <c r="AD4" i="3"/>
  <c r="AQ60" i="3"/>
  <c r="V33" i="3"/>
  <c r="AS60" i="3"/>
  <c r="AQ58" i="3"/>
  <c r="AQ55" i="3"/>
  <c r="AS57" i="3"/>
  <c r="AB3" i="1"/>
  <c r="V17" i="3"/>
  <c r="AF4" i="3"/>
  <c r="AD5" i="3"/>
  <c r="AE5" i="3"/>
  <c r="AE4" i="3"/>
  <c r="AQ61" i="3"/>
  <c r="AS59" i="3"/>
  <c r="O3" i="1" a="1"/>
  <c r="AF3" i="3"/>
  <c r="V18" i="3"/>
  <c r="AS61" i="3"/>
  <c r="AS55" i="3"/>
  <c r="AD6" i="3"/>
  <c r="AF6" i="3"/>
  <c r="AF5" i="3"/>
  <c r="AI5" i="3"/>
  <c r="BD23" i="1"/>
  <c r="BD26" i="1"/>
  <c r="BD17" i="1"/>
  <c r="BD24" i="1"/>
  <c r="BD22" i="1"/>
  <c r="BD19" i="1"/>
  <c r="BD18" i="1"/>
  <c r="BD21" i="1"/>
  <c r="BD20" i="1"/>
  <c r="BD25" i="1"/>
  <c r="AE3" i="3"/>
  <c r="AS56" i="3"/>
  <c r="AS58" i="3"/>
  <c r="AC3" i="1"/>
  <c r="AE6" i="3"/>
  <c r="AD7" i="3"/>
  <c r="AD8" i="3"/>
  <c r="AF7" i="3"/>
  <c r="AE7" i="3"/>
  <c r="AI7" i="3"/>
  <c r="AF8" i="3"/>
  <c r="AD9" i="3"/>
  <c r="AE8" i="3"/>
  <c r="AI9" i="3"/>
  <c r="AF9" i="3"/>
  <c r="AE9" i="3"/>
  <c r="AD10" i="3"/>
  <c r="AF10" i="3"/>
  <c r="AE10" i="3"/>
  <c r="AD11" i="3"/>
  <c r="AI10" i="3"/>
  <c r="AI11" i="3"/>
  <c r="AF11" i="3"/>
  <c r="AE11" i="3"/>
  <c r="AD12" i="3"/>
  <c r="AD13" i="3"/>
  <c r="AI12" i="3"/>
  <c r="AF12" i="3"/>
  <c r="AE12" i="3"/>
  <c r="AI13" i="3"/>
  <c r="AF13" i="3"/>
  <c r="AE13" i="3"/>
  <c r="AD14" i="3"/>
  <c r="AD15" i="3"/>
  <c r="AI14" i="3"/>
  <c r="AE14" i="3"/>
  <c r="AF14" i="3"/>
  <c r="AI15" i="3"/>
  <c r="AE15" i="3"/>
  <c r="AF15" i="3"/>
  <c r="AD16" i="3"/>
  <c r="AE16" i="3"/>
  <c r="AF16" i="3"/>
  <c r="AI16" i="3"/>
  <c r="AD17" i="3"/>
  <c r="AE17" i="3"/>
  <c r="AF17" i="3"/>
  <c r="AD18" i="3"/>
  <c r="AI17" i="3"/>
  <c r="AF18" i="3"/>
  <c r="AE18" i="3"/>
  <c r="AD19" i="3"/>
  <c r="AI18" i="3"/>
  <c r="AI19" i="3"/>
  <c r="AF19" i="3"/>
  <c r="AD20" i="3"/>
  <c r="AE19" i="3"/>
  <c r="AD21" i="3"/>
  <c r="AE20" i="3"/>
  <c r="AF20" i="3"/>
  <c r="AI20" i="3"/>
  <c r="AI21" i="3"/>
  <c r="AF21" i="3"/>
  <c r="AD22" i="3"/>
  <c r="AE21" i="3"/>
  <c r="AI22" i="3"/>
  <c r="AE22" i="3"/>
  <c r="AF22" i="3"/>
  <c r="AD23" i="3"/>
  <c r="AE23" i="3"/>
  <c r="AD24" i="3"/>
  <c r="AF23" i="3"/>
  <c r="AI23" i="3"/>
  <c r="AI24" i="3"/>
  <c r="AF24" i="3"/>
  <c r="AD25" i="3"/>
  <c r="AE24" i="3"/>
  <c r="AD26" i="3"/>
  <c r="AF25" i="3"/>
  <c r="AE25" i="3"/>
  <c r="AI25" i="3"/>
  <c r="AD27" i="3"/>
  <c r="AF26" i="3"/>
  <c r="AE26" i="3"/>
  <c r="AI26" i="3"/>
  <c r="AF27" i="3"/>
  <c r="AI27" i="3"/>
  <c r="AD28" i="3"/>
  <c r="AE27" i="3"/>
  <c r="AE28" i="3"/>
  <c r="AF28" i="3"/>
  <c r="AD29" i="3"/>
  <c r="AI28" i="3"/>
  <c r="AF29" i="3"/>
  <c r="AD30" i="3"/>
  <c r="AI29" i="3"/>
  <c r="AE29" i="3"/>
  <c r="AF30" i="3"/>
  <c r="AI30" i="3"/>
  <c r="AD31" i="3"/>
  <c r="AE30" i="3"/>
  <c r="AF31" i="3"/>
  <c r="AE31" i="3"/>
  <c r="AI31" i="3"/>
  <c r="AD32" i="3"/>
  <c r="AD33" i="3"/>
  <c r="AE32" i="3"/>
  <c r="AI32" i="3"/>
  <c r="AF32" i="3"/>
  <c r="AF33" i="3"/>
  <c r="AD34" i="3"/>
  <c r="AI33" i="3"/>
  <c r="AE33" i="3"/>
  <c r="AI34" i="3"/>
  <c r="AD35" i="3"/>
  <c r="AF34" i="3"/>
  <c r="AE34" i="3"/>
  <c r="AF35" i="3"/>
  <c r="AD36" i="3"/>
  <c r="AE35" i="3"/>
  <c r="AI35" i="3"/>
  <c r="AE36" i="3"/>
  <c r="AF36" i="3"/>
  <c r="AI36" i="3"/>
  <c r="AD37" i="3"/>
  <c r="AF37" i="3"/>
  <c r="AI37" i="3"/>
  <c r="AE37" i="3"/>
  <c r="AD38" i="3"/>
  <c r="AE38" i="3"/>
  <c r="AF38" i="3"/>
  <c r="AD39" i="3"/>
  <c r="AI38" i="3"/>
  <c r="AI39" i="3"/>
  <c r="AE39" i="3"/>
  <c r="AF39" i="3"/>
  <c r="AD40" i="3"/>
  <c r="AD41" i="3"/>
  <c r="AF40" i="3"/>
  <c r="AI40" i="3"/>
  <c r="AE40" i="3"/>
  <c r="AD42" i="3"/>
  <c r="AF41" i="3"/>
  <c r="AI41" i="3"/>
  <c r="AE41" i="3"/>
  <c r="AE42" i="3"/>
  <c r="AF42" i="3"/>
  <c r="AD43" i="3"/>
  <c r="AI42" i="3"/>
  <c r="AF43" i="3"/>
  <c r="AE43" i="3"/>
  <c r="AD44" i="3"/>
  <c r="AI43" i="3"/>
  <c r="AI44" i="3"/>
  <c r="AF44" i="3"/>
  <c r="AE44" i="3"/>
  <c r="AD45" i="3"/>
  <c r="AF45" i="3"/>
  <c r="AD46" i="3"/>
  <c r="AI45" i="3"/>
  <c r="AE45" i="3"/>
  <c r="AF46" i="3"/>
  <c r="AE46" i="3"/>
  <c r="AI46" i="3"/>
  <c r="AD47" i="3"/>
  <c r="AF47" i="3"/>
  <c r="AE47" i="3"/>
  <c r="AD48" i="3"/>
  <c r="AI47" i="3"/>
  <c r="AF48" i="3"/>
  <c r="AD49" i="3"/>
  <c r="AE48" i="3"/>
  <c r="AI48" i="3"/>
  <c r="AF49" i="3"/>
  <c r="AD50" i="3"/>
  <c r="AE49" i="3"/>
  <c r="AI49" i="3"/>
  <c r="AD51" i="3"/>
  <c r="AE50" i="3"/>
  <c r="AF50" i="3"/>
  <c r="AI50" i="3"/>
  <c r="AF51" i="3"/>
  <c r="AD52" i="3"/>
  <c r="AI51" i="3"/>
  <c r="AE51" i="3"/>
  <c r="AF52" i="3"/>
  <c r="AI52" i="3"/>
  <c r="AD53" i="3"/>
  <c r="AE52" i="3"/>
  <c r="AF53" i="3"/>
  <c r="AE53" i="3"/>
  <c r="AD54" i="3"/>
  <c r="AI53" i="3"/>
  <c r="AE54" i="3"/>
  <c r="AF54" i="3"/>
  <c r="AI54" i="3"/>
  <c r="AD55" i="3"/>
  <c r="AD56" i="3"/>
  <c r="AI55" i="3"/>
  <c r="AF55" i="3"/>
  <c r="AE55" i="3"/>
  <c r="AD57" i="3"/>
  <c r="AF56" i="3"/>
  <c r="AE56" i="3"/>
  <c r="AI56" i="3"/>
  <c r="AI57" i="3"/>
  <c r="AF57" i="3"/>
  <c r="AD58" i="3"/>
  <c r="AE57" i="3"/>
  <c r="AI58" i="3"/>
  <c r="AF58" i="3"/>
  <c r="AE58" i="3"/>
  <c r="AD59" i="3"/>
  <c r="AI59" i="3"/>
  <c r="AD60" i="3"/>
  <c r="AF59" i="3"/>
  <c r="AE59" i="3"/>
  <c r="AI60" i="3"/>
  <c r="AF60" i="3"/>
  <c r="AD61" i="3"/>
  <c r="AE60" i="3"/>
  <c r="AF61" i="3"/>
  <c r="AD62" i="3"/>
  <c r="AE61" i="3"/>
  <c r="AI61" i="3"/>
  <c r="AF62" i="3"/>
  <c r="AE62" i="3"/>
  <c r="AD63" i="3"/>
  <c r="AI62" i="3"/>
  <c r="AD64" i="3"/>
  <c r="AE63" i="3"/>
  <c r="AF63" i="3"/>
  <c r="AI63" i="3"/>
  <c r="AE64" i="3"/>
  <c r="AI64" i="3"/>
  <c r="AD65" i="3"/>
  <c r="AF64" i="3"/>
  <c r="AF65" i="3"/>
  <c r="AE65" i="3"/>
  <c r="AI65" i="3"/>
  <c r="AD66" i="3"/>
  <c r="AE66" i="3"/>
  <c r="AD67" i="3"/>
  <c r="AI66" i="3"/>
  <c r="AF66" i="3"/>
  <c r="AF67" i="3"/>
  <c r="AE67" i="3"/>
  <c r="AD68" i="3"/>
  <c r="AI67" i="3"/>
  <c r="AD69" i="3"/>
  <c r="AF68" i="3"/>
  <c r="AI68" i="3"/>
  <c r="AE68" i="3"/>
  <c r="AF69" i="3"/>
  <c r="AI69" i="3"/>
  <c r="AD70" i="3"/>
  <c r="AE69" i="3"/>
  <c r="AE70" i="3"/>
  <c r="AI70" i="3"/>
  <c r="AD71" i="3"/>
  <c r="AF70" i="3"/>
  <c r="AE71" i="3"/>
  <c r="AD72" i="3"/>
  <c r="AF71" i="3"/>
  <c r="AI71" i="3"/>
  <c r="AI72" i="3"/>
  <c r="AF72" i="3"/>
  <c r="AE72" i="3"/>
  <c r="AD73" i="3"/>
  <c r="AD74" i="3"/>
  <c r="AF73" i="3"/>
  <c r="AI73" i="3"/>
  <c r="AE73" i="3"/>
  <c r="AE74" i="3"/>
  <c r="AF74" i="3"/>
  <c r="AI74" i="3"/>
  <c r="AD75" i="3"/>
  <c r="AF75" i="3"/>
  <c r="AI75" i="3"/>
  <c r="AE75" i="3"/>
  <c r="AD76" i="3"/>
  <c r="AI76" i="3"/>
  <c r="AF76" i="3"/>
  <c r="AD77" i="3"/>
  <c r="AE76" i="3"/>
  <c r="AD78" i="3"/>
  <c r="AF77" i="3"/>
  <c r="AI77" i="3"/>
  <c r="AE77" i="3"/>
  <c r="AF78" i="3"/>
  <c r="AI78" i="3"/>
  <c r="AD79" i="3"/>
  <c r="AE78" i="3"/>
  <c r="AD80" i="3"/>
  <c r="AF79" i="3"/>
  <c r="AE79" i="3"/>
  <c r="AI79" i="3"/>
  <c r="AE80" i="3"/>
  <c r="AD81" i="3"/>
  <c r="AI80" i="3"/>
  <c r="AF80" i="3"/>
  <c r="AE81" i="3"/>
  <c r="AD82" i="3"/>
  <c r="AF81" i="3"/>
  <c r="AI81" i="3"/>
  <c r="AF82" i="3"/>
  <c r="AI82" i="3"/>
  <c r="AE82" i="3"/>
  <c r="AD83" i="3"/>
  <c r="AD84" i="3"/>
  <c r="AI83" i="3"/>
  <c r="AF83" i="3"/>
  <c r="AE83" i="3"/>
  <c r="AI84" i="3"/>
  <c r="AF84" i="3"/>
  <c r="AE84" i="3"/>
  <c r="AD85" i="3"/>
  <c r="AI85" i="3"/>
  <c r="AD86" i="3"/>
  <c r="AE85" i="3"/>
  <c r="AF85" i="3"/>
  <c r="AD87" i="3"/>
  <c r="AI86" i="3"/>
  <c r="AF86" i="3"/>
  <c r="AE86" i="3"/>
  <c r="AE87" i="3"/>
  <c r="AI87" i="3"/>
  <c r="AD88" i="3"/>
  <c r="AF87" i="3"/>
  <c r="AI88" i="3"/>
  <c r="AD89" i="3"/>
  <c r="AF88" i="3"/>
  <c r="AE88" i="3"/>
  <c r="AE89" i="3"/>
  <c r="AD90" i="3"/>
  <c r="AF89" i="3"/>
  <c r="AI89" i="3"/>
  <c r="AE90" i="3"/>
  <c r="AD91" i="3"/>
  <c r="AF90" i="3"/>
  <c r="AI90" i="3"/>
  <c r="AE91" i="3"/>
  <c r="AI91" i="3"/>
  <c r="AF91" i="3"/>
  <c r="AD92" i="3"/>
  <c r="AE92" i="3"/>
  <c r="AI92" i="3"/>
  <c r="AF92" i="3"/>
  <c r="AD93" i="3"/>
  <c r="AE93" i="3"/>
  <c r="AF93" i="3"/>
  <c r="AI93" i="3"/>
  <c r="AD94" i="3"/>
  <c r="AF94" i="3"/>
  <c r="AI94" i="3"/>
  <c r="AE94" i="3"/>
  <c r="AD95" i="3"/>
  <c r="AI95" i="3"/>
  <c r="AE95" i="3"/>
  <c r="AF95" i="3"/>
  <c r="AD96" i="3"/>
  <c r="AF96" i="3"/>
  <c r="AI96" i="3"/>
  <c r="AD97" i="3"/>
  <c r="AE96" i="3"/>
  <c r="AD98" i="3"/>
  <c r="AF97" i="3"/>
  <c r="AI97" i="3"/>
  <c r="AE97" i="3"/>
  <c r="AF98" i="3"/>
  <c r="AD99" i="3"/>
  <c r="AI98" i="3"/>
  <c r="AE98" i="3"/>
  <c r="AI99" i="3"/>
  <c r="AF99" i="3"/>
  <c r="AE99" i="3"/>
  <c r="AD100" i="3"/>
  <c r="AD101" i="3"/>
  <c r="AI100" i="3"/>
  <c r="AF100" i="3"/>
  <c r="AE100" i="3"/>
  <c r="AE101" i="3"/>
  <c r="AF101" i="3"/>
  <c r="AI101" i="3"/>
  <c r="AD102" i="3"/>
  <c r="AD103" i="3"/>
  <c r="AI102" i="3"/>
  <c r="AF102" i="3"/>
  <c r="AE102" i="3"/>
  <c r="AI103" i="3"/>
  <c r="AD104" i="3"/>
  <c r="AE103" i="3"/>
  <c r="AF103" i="3"/>
  <c r="AE104" i="3"/>
  <c r="AD105" i="3"/>
  <c r="AI104" i="3"/>
  <c r="AF104" i="3"/>
  <c r="AD106" i="3"/>
  <c r="AI105" i="3"/>
  <c r="AF105" i="3"/>
  <c r="AE105" i="3"/>
  <c r="AE106" i="3"/>
  <c r="AI106" i="3"/>
  <c r="AF106" i="3"/>
  <c r="AD107" i="3"/>
  <c r="AI107" i="3"/>
  <c r="AE107" i="3"/>
  <c r="AF107" i="3"/>
  <c r="AD108" i="3"/>
  <c r="AD109" i="3"/>
  <c r="AI108" i="3"/>
  <c r="AF108" i="3"/>
  <c r="AE108" i="3"/>
  <c r="AD110" i="3"/>
  <c r="AF109" i="3"/>
  <c r="AI109" i="3"/>
  <c r="AE109" i="3"/>
  <c r="AF110" i="3"/>
  <c r="AE110" i="3"/>
  <c r="AI110" i="3"/>
  <c r="AD111" i="3"/>
  <c r="AI111" i="3"/>
  <c r="AF111" i="3"/>
  <c r="AD112" i="3"/>
  <c r="AE111" i="3"/>
  <c r="AF112" i="3"/>
  <c r="AI112" i="3"/>
  <c r="AD113" i="3"/>
  <c r="AE112" i="3"/>
  <c r="AD114" i="3"/>
  <c r="AF113" i="3"/>
  <c r="AI113" i="3"/>
  <c r="AE113" i="3"/>
  <c r="AE114" i="3"/>
  <c r="AI114" i="3"/>
  <c r="AD115" i="3"/>
  <c r="AF114" i="3"/>
  <c r="AE115" i="3"/>
  <c r="AF115" i="3"/>
  <c r="AD116" i="3"/>
  <c r="AI115" i="3"/>
  <c r="AF116" i="3"/>
  <c r="AI116" i="3"/>
  <c r="AD117" i="3"/>
  <c r="AE116" i="3"/>
  <c r="AD118" i="3"/>
  <c r="AF117" i="3"/>
  <c r="AE117" i="3"/>
  <c r="AI117" i="3"/>
  <c r="AD119" i="3"/>
  <c r="AI118" i="3"/>
  <c r="AF118" i="3"/>
  <c r="AE118" i="3"/>
  <c r="AI119" i="3"/>
  <c r="AE119" i="3"/>
  <c r="AD120" i="3"/>
  <c r="AF119" i="3"/>
  <c r="AI120" i="3"/>
  <c r="AF120" i="3"/>
  <c r="AD121" i="3"/>
  <c r="AE120" i="3"/>
  <c r="AD122" i="3"/>
  <c r="AI121" i="3"/>
  <c r="AF121" i="3"/>
  <c r="AE121" i="3"/>
  <c r="AD123" i="3"/>
  <c r="AE122" i="3"/>
  <c r="AF122" i="3"/>
  <c r="AI122" i="3"/>
  <c r="AD124" i="3"/>
  <c r="AF123" i="3"/>
  <c r="AE123" i="3"/>
  <c r="AI123" i="3"/>
  <c r="AD125" i="3"/>
  <c r="AE124" i="3"/>
  <c r="AF124" i="3"/>
  <c r="AI124" i="3"/>
  <c r="AI125" i="3"/>
  <c r="AF125" i="3"/>
  <c r="AD126" i="3"/>
  <c r="AE125" i="3"/>
  <c r="AF126" i="3"/>
  <c r="AD127" i="3"/>
  <c r="AI126" i="3"/>
  <c r="AE126" i="3"/>
  <c r="AE127" i="3"/>
  <c r="AF127" i="3"/>
  <c r="AI127" i="3"/>
  <c r="AD128" i="3"/>
  <c r="AF128" i="3"/>
  <c r="AE128" i="3"/>
  <c r="AI128" i="3"/>
  <c r="AD129" i="3"/>
  <c r="AE129" i="3"/>
  <c r="AD130" i="3"/>
  <c r="AI129" i="3"/>
  <c r="AF129" i="3"/>
  <c r="AD131" i="3"/>
  <c r="AI130" i="3"/>
  <c r="AE130" i="3"/>
  <c r="AF130" i="3"/>
  <c r="AE131" i="3"/>
  <c r="AF131" i="3"/>
  <c r="AI131" i="3"/>
  <c r="AD132" i="3"/>
  <c r="AD133" i="3"/>
  <c r="AF132" i="3"/>
  <c r="AI132" i="3"/>
  <c r="AE132" i="3"/>
  <c r="AI133" i="3"/>
  <c r="AF133" i="3"/>
  <c r="AD134" i="3"/>
  <c r="AE133" i="3"/>
  <c r="AF134" i="3"/>
  <c r="AI134" i="3"/>
  <c r="AE134" i="3"/>
  <c r="AD135" i="3"/>
  <c r="AI135" i="3"/>
  <c r="AD136" i="3"/>
  <c r="AE135" i="3"/>
  <c r="AF135" i="3"/>
  <c r="AE136" i="3"/>
  <c r="AD137" i="3"/>
  <c r="AF136" i="3"/>
  <c r="AI136" i="3"/>
  <c r="AE137" i="3"/>
  <c r="AI137" i="3"/>
  <c r="AF137" i="3"/>
  <c r="AD138" i="3"/>
  <c r="AI138" i="3"/>
  <c r="AE138" i="3"/>
  <c r="AF138" i="3"/>
  <c r="AD139" i="3"/>
  <c r="AE139" i="3"/>
  <c r="AF139" i="3"/>
  <c r="AI139" i="3"/>
  <c r="AD140" i="3"/>
  <c r="AI140" i="3"/>
  <c r="AE140" i="3"/>
  <c r="AF140" i="3"/>
  <c r="AD141" i="3"/>
  <c r="AD142" i="3"/>
  <c r="AI141" i="3"/>
  <c r="AE141" i="3"/>
  <c r="AF141" i="3"/>
  <c r="AF142" i="3"/>
  <c r="AI142" i="3"/>
  <c r="AE142" i="3"/>
  <c r="AD143" i="3"/>
  <c r="AE143" i="3"/>
  <c r="AF143" i="3"/>
  <c r="AD144" i="3"/>
  <c r="AI143" i="3"/>
  <c r="AE144" i="3"/>
  <c r="AF144" i="3"/>
  <c r="AI144" i="3"/>
  <c r="AD145" i="3"/>
  <c r="AD146" i="3"/>
  <c r="AF145" i="3"/>
  <c r="AI145" i="3"/>
  <c r="AE145" i="3"/>
  <c r="AI146" i="3"/>
  <c r="AD147" i="3"/>
  <c r="AE146" i="3"/>
  <c r="AF146" i="3"/>
  <c r="AI147" i="3"/>
  <c r="AF147" i="3"/>
  <c r="AD148" i="3"/>
  <c r="AE147" i="3"/>
  <c r="AI148" i="3"/>
  <c r="AE148" i="3"/>
  <c r="AF148" i="3"/>
  <c r="AD149" i="3"/>
  <c r="AI149" i="3"/>
  <c r="AF149" i="3"/>
  <c r="AD150" i="3"/>
  <c r="AE149" i="3"/>
  <c r="AF150" i="3"/>
  <c r="AD151" i="3"/>
  <c r="AE150" i="3"/>
  <c r="AI150" i="3"/>
  <c r="AD152" i="3"/>
  <c r="AI151" i="3"/>
  <c r="AE151" i="3"/>
  <c r="AF151" i="3"/>
  <c r="AD153" i="3"/>
  <c r="AE152" i="3"/>
  <c r="AF152" i="3"/>
  <c r="AI152" i="3"/>
  <c r="AD154" i="3"/>
  <c r="AE153" i="3"/>
  <c r="AI153" i="3"/>
  <c r="AF153" i="3"/>
  <c r="AI154" i="3"/>
  <c r="AE154" i="3"/>
  <c r="AF154" i="3"/>
  <c r="AD155" i="3"/>
  <c r="AI155" i="3"/>
  <c r="AF155" i="3"/>
  <c r="AE155" i="3"/>
  <c r="AD156" i="3"/>
  <c r="AI156" i="3"/>
  <c r="AE156" i="3"/>
  <c r="AF156" i="3"/>
  <c r="AD157" i="3"/>
  <c r="AD158" i="3"/>
  <c r="AF157" i="3"/>
  <c r="AI157" i="3"/>
  <c r="AE157" i="3"/>
  <c r="AF158" i="3"/>
  <c r="AI158" i="3"/>
  <c r="AD159" i="3"/>
  <c r="AE158" i="3"/>
  <c r="AI159" i="3"/>
  <c r="AD160" i="3"/>
  <c r="AF159" i="3"/>
  <c r="AE159" i="3"/>
  <c r="AI160" i="3"/>
  <c r="AF160" i="3"/>
  <c r="AE160" i="3"/>
  <c r="AD161" i="3"/>
  <c r="AF161" i="3"/>
  <c r="AE161" i="3"/>
  <c r="AD162" i="3"/>
  <c r="AI161" i="3"/>
  <c r="AD163" i="3"/>
  <c r="AF162" i="3"/>
  <c r="AI162" i="3"/>
  <c r="AE162" i="3"/>
  <c r="AF163" i="3"/>
  <c r="AD164" i="3"/>
  <c r="AI163" i="3"/>
  <c r="AE163" i="3"/>
  <c r="AI164" i="3"/>
  <c r="AF164" i="3"/>
  <c r="AD165" i="3"/>
  <c r="AE164" i="3"/>
  <c r="AF165" i="3"/>
  <c r="AD166" i="3"/>
  <c r="AE165" i="3"/>
  <c r="AI165" i="3"/>
  <c r="AI166" i="3"/>
  <c r="AD167" i="3"/>
  <c r="AE166" i="3"/>
  <c r="AF166" i="3"/>
  <c r="AF167" i="3"/>
  <c r="AD168" i="3"/>
  <c r="AI167" i="3"/>
  <c r="AE167" i="3"/>
  <c r="AI168" i="3"/>
  <c r="AE168" i="3"/>
  <c r="AF168" i="3"/>
  <c r="AD169" i="3"/>
  <c r="AF169" i="3"/>
  <c r="AE169" i="3"/>
  <c r="AI169" i="3"/>
  <c r="AD170" i="3"/>
  <c r="AF170" i="3"/>
  <c r="AE170" i="3"/>
  <c r="AI170" i="3"/>
  <c r="AD171" i="3"/>
  <c r="AF171" i="3"/>
  <c r="AI171" i="3"/>
  <c r="AE171" i="3"/>
  <c r="AD172" i="3"/>
  <c r="AF172" i="3"/>
  <c r="AD173" i="3"/>
  <c r="AE172" i="3"/>
  <c r="AI172" i="3"/>
  <c r="AF173" i="3"/>
  <c r="AE173" i="3"/>
  <c r="AD174" i="3"/>
  <c r="AI173" i="3"/>
  <c r="AE174" i="3"/>
  <c r="AD175" i="3"/>
  <c r="AF174" i="3"/>
  <c r="AI174" i="3"/>
  <c r="AE175" i="3"/>
  <c r="AI175" i="3"/>
  <c r="AD176" i="3"/>
  <c r="AF175" i="3"/>
  <c r="AI176" i="3"/>
  <c r="AF176" i="3"/>
  <c r="AD177" i="3"/>
  <c r="AE176" i="3"/>
  <c r="AF177" i="3"/>
  <c r="AE177" i="3"/>
  <c r="AI177" i="3"/>
  <c r="AD178" i="3"/>
  <c r="AI178" i="3"/>
  <c r="AF178" i="3"/>
  <c r="AE178" i="3"/>
  <c r="AD179" i="3"/>
  <c r="AI179" i="3"/>
  <c r="AD180" i="3"/>
  <c r="AE179" i="3"/>
  <c r="AF179" i="3"/>
  <c r="AI180" i="3"/>
  <c r="AD181" i="3"/>
  <c r="AE180" i="3"/>
  <c r="AF180" i="3"/>
  <c r="AI181" i="3"/>
  <c r="AD182" i="3"/>
  <c r="AE181" i="3"/>
  <c r="AF181" i="3"/>
  <c r="AI182" i="3"/>
  <c r="AD183" i="3"/>
  <c r="AE182" i="3"/>
  <c r="AF182" i="3"/>
  <c r="AF183" i="3"/>
  <c r="AD184" i="3"/>
  <c r="AI183" i="3"/>
  <c r="AE183" i="3"/>
  <c r="AF184" i="3"/>
  <c r="AE184" i="3"/>
  <c r="AD185" i="3"/>
  <c r="AI184" i="3"/>
  <c r="AI185" i="3"/>
  <c r="AF185" i="3"/>
  <c r="AD186" i="3"/>
  <c r="AE185" i="3"/>
  <c r="AF186" i="3"/>
  <c r="AI186" i="3"/>
  <c r="AD187" i="3"/>
  <c r="AE186" i="3"/>
  <c r="AI187" i="3"/>
  <c r="AE187" i="3"/>
  <c r="AD188" i="3"/>
  <c r="AF187" i="3"/>
  <c r="AF188" i="3"/>
  <c r="AI188" i="3"/>
  <c r="AD189" i="3"/>
  <c r="AE188" i="3"/>
  <c r="AI189" i="3"/>
  <c r="AD190" i="3"/>
  <c r="AE189" i="3"/>
  <c r="AF189" i="3"/>
  <c r="AE190" i="3"/>
  <c r="AI190" i="3"/>
  <c r="AD191" i="3"/>
  <c r="AF190" i="3"/>
  <c r="AE191" i="3"/>
  <c r="AD192" i="3"/>
  <c r="AI191" i="3"/>
  <c r="AF191" i="3"/>
  <c r="AI192" i="3"/>
  <c r="AF192" i="3"/>
  <c r="AE192" i="3"/>
  <c r="AD193" i="3"/>
  <c r="AI193" i="3"/>
  <c r="AF193" i="3"/>
  <c r="AE193" i="3"/>
  <c r="AD194" i="3"/>
  <c r="AD195" i="3"/>
  <c r="AF194" i="3"/>
  <c r="AI194" i="3"/>
  <c r="AE194" i="3"/>
  <c r="AI195" i="3"/>
  <c r="AD196" i="3"/>
  <c r="AE195" i="3"/>
  <c r="AF195" i="3"/>
  <c r="AF196" i="3"/>
  <c r="AD197" i="3"/>
  <c r="AE196" i="3"/>
  <c r="AI196" i="3"/>
  <c r="AE197" i="3"/>
  <c r="AI197" i="3"/>
  <c r="AD198" i="3"/>
  <c r="AF197" i="3"/>
  <c r="AE198" i="3"/>
  <c r="AD199" i="3"/>
  <c r="AF198" i="3"/>
  <c r="AI198" i="3"/>
  <c r="AF199" i="3"/>
  <c r="AD200" i="3"/>
  <c r="AE199" i="3"/>
  <c r="AI199" i="3"/>
  <c r="AF200" i="3"/>
  <c r="AI200" i="3"/>
  <c r="AD201" i="3"/>
  <c r="AE200" i="3"/>
  <c r="AF201" i="3"/>
  <c r="AD202" i="3"/>
  <c r="AI201" i="3"/>
  <c r="AE201" i="3"/>
  <c r="AF202" i="3"/>
  <c r="AI202" i="3"/>
  <c r="AD203" i="3"/>
  <c r="AE202" i="3"/>
  <c r="AF203" i="3"/>
  <c r="AE203" i="3"/>
  <c r="AD204" i="3"/>
  <c r="AI203" i="3"/>
  <c r="AF204" i="3"/>
  <c r="AI204" i="3"/>
  <c r="AD205" i="3"/>
  <c r="AE204" i="3"/>
  <c r="AE205" i="3"/>
  <c r="AD206" i="3"/>
  <c r="AI205" i="3"/>
  <c r="AF205" i="3"/>
  <c r="AI206" i="3"/>
  <c r="AE206" i="3"/>
  <c r="AD207" i="3"/>
  <c r="AF206" i="3"/>
  <c r="AD208" i="3"/>
  <c r="AI207" i="3"/>
  <c r="AE207" i="3"/>
  <c r="AF207" i="3"/>
  <c r="AI208" i="3"/>
  <c r="AF208" i="3"/>
  <c r="AD209" i="3"/>
  <c r="AE208" i="3"/>
  <c r="AI209" i="3"/>
  <c r="AD210" i="3"/>
  <c r="AE209" i="3"/>
  <c r="AF209" i="3"/>
  <c r="AI210" i="3"/>
  <c r="AF210" i="3"/>
  <c r="AE210" i="3"/>
  <c r="AD211" i="3"/>
  <c r="AD212" i="3"/>
  <c r="AF211" i="3"/>
  <c r="AI211" i="3"/>
  <c r="AE211" i="3"/>
  <c r="AE212" i="3"/>
  <c r="AF212" i="3"/>
  <c r="AI212" i="3"/>
  <c r="AD213" i="3"/>
  <c r="AD214" i="3"/>
  <c r="AE213" i="3"/>
  <c r="AI213" i="3"/>
  <c r="AF213" i="3"/>
  <c r="AD215" i="3"/>
  <c r="AF214" i="3"/>
  <c r="AI214" i="3"/>
  <c r="AE214" i="3"/>
  <c r="AI215" i="3"/>
  <c r="AF215" i="3"/>
  <c r="AD216" i="3"/>
  <c r="AE215" i="3"/>
  <c r="AI216" i="3"/>
  <c r="AF216" i="3"/>
  <c r="AD217" i="3"/>
  <c r="AE216" i="3"/>
  <c r="AD218" i="3"/>
  <c r="AE217" i="3"/>
  <c r="AF217" i="3"/>
  <c r="AI217" i="3"/>
  <c r="AI218" i="3"/>
  <c r="AE218" i="3"/>
  <c r="AD219" i="3"/>
  <c r="AF218" i="3"/>
  <c r="AI219" i="3"/>
  <c r="AE219" i="3"/>
  <c r="AF219" i="3"/>
  <c r="AD220" i="3"/>
  <c r="AI220" i="3"/>
  <c r="AE220" i="3"/>
  <c r="AF220" i="3"/>
  <c r="AD221" i="3"/>
  <c r="AD222" i="3"/>
  <c r="AE221" i="3"/>
  <c r="AF221" i="3"/>
  <c r="AI221" i="3"/>
  <c r="AI222" i="3"/>
  <c r="AE222" i="3"/>
  <c r="AD223" i="3"/>
  <c r="AF222" i="3"/>
  <c r="AI223" i="3"/>
  <c r="AE223" i="3"/>
  <c r="AF223" i="3"/>
  <c r="AD224" i="3"/>
  <c r="AE224" i="3"/>
  <c r="AF224" i="3"/>
  <c r="AD225" i="3"/>
  <c r="AI224" i="3"/>
  <c r="AD226" i="3"/>
  <c r="AF225" i="3"/>
  <c r="AE225" i="3"/>
  <c r="AI225" i="3"/>
  <c r="AD227" i="3"/>
  <c r="AI226" i="3"/>
  <c r="AE226" i="3"/>
  <c r="AF226" i="3"/>
  <c r="AE227" i="3"/>
  <c r="AF227" i="3"/>
  <c r="AD228" i="3"/>
  <c r="AI227" i="3"/>
  <c r="AI228" i="3"/>
  <c r="AF228" i="3"/>
  <c r="AE228" i="3"/>
  <c r="AD229" i="3"/>
  <c r="AF229" i="3"/>
  <c r="AD230" i="3"/>
  <c r="AI229" i="3"/>
  <c r="AE229" i="3"/>
  <c r="AD231" i="3"/>
  <c r="AF230" i="3"/>
  <c r="AI230" i="3"/>
  <c r="AE230" i="3"/>
  <c r="AI231" i="3"/>
  <c r="AE231" i="3"/>
  <c r="AF231" i="3"/>
  <c r="AD232" i="3"/>
  <c r="AE232" i="3"/>
  <c r="AF232" i="3"/>
  <c r="AI232" i="3"/>
  <c r="AD233" i="3"/>
  <c r="AF233" i="3"/>
  <c r="AI233" i="3"/>
  <c r="AE233" i="3"/>
  <c r="AD234" i="3"/>
  <c r="AI234" i="3"/>
  <c r="AD235" i="3"/>
  <c r="AE234" i="3"/>
  <c r="AF234" i="3"/>
  <c r="AI235" i="3"/>
  <c r="AE235" i="3"/>
  <c r="AF235" i="3"/>
  <c r="AD236" i="3"/>
  <c r="AE236" i="3"/>
  <c r="AI236" i="3"/>
  <c r="AF236" i="3"/>
  <c r="AD237" i="3"/>
  <c r="AI237" i="3"/>
  <c r="AD238" i="3"/>
  <c r="AF237" i="3"/>
  <c r="AE237" i="3"/>
  <c r="AI238" i="3"/>
  <c r="AF238" i="3"/>
  <c r="AD239" i="3"/>
  <c r="AE238" i="3"/>
  <c r="AI239" i="3"/>
  <c r="AE239" i="3"/>
  <c r="AF239" i="3"/>
  <c r="AD240" i="3"/>
  <c r="AI240" i="3"/>
  <c r="AD241" i="3"/>
  <c r="AF240" i="3"/>
  <c r="AE240" i="3"/>
  <c r="AI241" i="3"/>
  <c r="AF241" i="3"/>
  <c r="AD242" i="3"/>
  <c r="AE241" i="3"/>
  <c r="AD243" i="3"/>
  <c r="AF242" i="3"/>
  <c r="AE242" i="3"/>
  <c r="AI242" i="3"/>
  <c r="AE243" i="3"/>
  <c r="AF243" i="3"/>
  <c r="AD244" i="3"/>
  <c r="AI243" i="3"/>
  <c r="AF244" i="3"/>
  <c r="AD245" i="3"/>
  <c r="AI244" i="3"/>
  <c r="AE244" i="3"/>
  <c r="AE245" i="3"/>
  <c r="AD246" i="3"/>
  <c r="AI245" i="3"/>
  <c r="AF245" i="3"/>
  <c r="AF246" i="3"/>
  <c r="AI246" i="3"/>
  <c r="AD247" i="3"/>
  <c r="AE246" i="3"/>
  <c r="AD248" i="3"/>
  <c r="AI247" i="3"/>
  <c r="AE247" i="3"/>
  <c r="AF247" i="3"/>
  <c r="AF248" i="3"/>
  <c r="AE248" i="3"/>
  <c r="AD249" i="3"/>
  <c r="AI248" i="3"/>
  <c r="AE249" i="3"/>
  <c r="AI249" i="3"/>
  <c r="AD250" i="3"/>
  <c r="AF249" i="3"/>
  <c r="AE250" i="3"/>
  <c r="AF250" i="3"/>
  <c r="AD251" i="3"/>
  <c r="AI250" i="3"/>
  <c r="AE251" i="3"/>
  <c r="AI251" i="3"/>
  <c r="AD252" i="3"/>
  <c r="AF251" i="3"/>
  <c r="AE252" i="3"/>
  <c r="AI252" i="3"/>
  <c r="AD253" i="3"/>
  <c r="AF252" i="3"/>
  <c r="AE253" i="3"/>
  <c r="AI253" i="3"/>
  <c r="AD254" i="3"/>
  <c r="AF253" i="3"/>
  <c r="AI254" i="3"/>
  <c r="AE254" i="3"/>
  <c r="AF254" i="3"/>
  <c r="AD255" i="3"/>
  <c r="AI255" i="3"/>
  <c r="AE255" i="3"/>
  <c r="AD256" i="3"/>
  <c r="AF255" i="3"/>
  <c r="AD257" i="3"/>
  <c r="AI256" i="3"/>
  <c r="AF256" i="3"/>
  <c r="AE256" i="3"/>
  <c r="AD258" i="3"/>
  <c r="AI257" i="3"/>
  <c r="AF257" i="3"/>
  <c r="AE257" i="3"/>
  <c r="AI258" i="3"/>
  <c r="AD259" i="3"/>
  <c r="AF258" i="3"/>
  <c r="AE258" i="3"/>
  <c r="AE259" i="3"/>
  <c r="AF259" i="3"/>
  <c r="AD260" i="3"/>
  <c r="AI259" i="3"/>
  <c r="AI260" i="3"/>
  <c r="AE260" i="3"/>
  <c r="AF260" i="3"/>
  <c r="AD261" i="3"/>
  <c r="AF261" i="3"/>
  <c r="AE261" i="3"/>
  <c r="AI261" i="3"/>
  <c r="AD262" i="3"/>
  <c r="AE262" i="3"/>
  <c r="AI262" i="3"/>
  <c r="AF262" i="3"/>
  <c r="AD263" i="3"/>
  <c r="AE263" i="3"/>
  <c r="AI263" i="3"/>
  <c r="AD264" i="3"/>
  <c r="AF263" i="3"/>
  <c r="AE264" i="3"/>
  <c r="AI264" i="3"/>
  <c r="AF264" i="3"/>
  <c r="AD265" i="3"/>
  <c r="AD266" i="3"/>
  <c r="AI265" i="3"/>
  <c r="AE265" i="3"/>
  <c r="AF265" i="3"/>
  <c r="AF266" i="3"/>
  <c r="AI266" i="3"/>
  <c r="AE266" i="3"/>
  <c r="AD267" i="3"/>
  <c r="AE267" i="3"/>
  <c r="AI267" i="3"/>
  <c r="AD268" i="3"/>
  <c r="AF267" i="3"/>
  <c r="AE268" i="3"/>
  <c r="AD269" i="3"/>
  <c r="AI268" i="3"/>
  <c r="AF268" i="3"/>
  <c r="AD270" i="3"/>
  <c r="AE269" i="3"/>
  <c r="AI269" i="3"/>
  <c r="AF269" i="3"/>
  <c r="AI270" i="3"/>
  <c r="AE270" i="3"/>
  <c r="AF270" i="3"/>
  <c r="AD271" i="3"/>
  <c r="AD272" i="3"/>
  <c r="AI271" i="3"/>
  <c r="AE271" i="3"/>
  <c r="AF271" i="3"/>
  <c r="AD273" i="3"/>
  <c r="AI272" i="3"/>
  <c r="AF272" i="3"/>
  <c r="AE272" i="3"/>
  <c r="AE273" i="3"/>
  <c r="AI273" i="3"/>
  <c r="AF273" i="3"/>
  <c r="AD274" i="3"/>
  <c r="AE274" i="3"/>
  <c r="AI274" i="3"/>
  <c r="AF274" i="3"/>
  <c r="AD275" i="3"/>
  <c r="AD276" i="3"/>
  <c r="AF275" i="3"/>
  <c r="AE275" i="3"/>
  <c r="AI275" i="3"/>
  <c r="AD277" i="3"/>
  <c r="AE276" i="3"/>
  <c r="AF276" i="3"/>
  <c r="AI276" i="3"/>
  <c r="AI277" i="3"/>
  <c r="AE277" i="3"/>
  <c r="AF277" i="3"/>
  <c r="AD278" i="3"/>
  <c r="AI278" i="3"/>
  <c r="AE278" i="3"/>
  <c r="AF278" i="3"/>
  <c r="AD279" i="3"/>
  <c r="AD280" i="3"/>
  <c r="AI279" i="3"/>
  <c r="AE279" i="3"/>
  <c r="AF279" i="3"/>
  <c r="AD281" i="3"/>
  <c r="AI280" i="3"/>
  <c r="AF280" i="3"/>
  <c r="AE280" i="3"/>
  <c r="AD282" i="3"/>
  <c r="AI281" i="3"/>
  <c r="AF281" i="3"/>
  <c r="AE281" i="3"/>
  <c r="AF282" i="3"/>
  <c r="AD283" i="3"/>
  <c r="AI282" i="3"/>
  <c r="AE282" i="3"/>
  <c r="AE283" i="3"/>
  <c r="AI283" i="3"/>
  <c r="AD284" i="3"/>
  <c r="AF283" i="3"/>
  <c r="AF284" i="3"/>
  <c r="AI284" i="3"/>
  <c r="AD285" i="3"/>
  <c r="AE284" i="3"/>
  <c r="AD286" i="3"/>
  <c r="AE285" i="3"/>
  <c r="AI285" i="3"/>
  <c r="AF285" i="3"/>
  <c r="AE286" i="3"/>
  <c r="AD287" i="3"/>
  <c r="AF286" i="3"/>
  <c r="AI286" i="3"/>
  <c r="AD288" i="3"/>
  <c r="AE287" i="3"/>
  <c r="AI287" i="3"/>
  <c r="AF287" i="3"/>
  <c r="AF288" i="3"/>
  <c r="AI288" i="3"/>
  <c r="AE288" i="3"/>
  <c r="AD289" i="3"/>
  <c r="AE289" i="3"/>
  <c r="AI289" i="3"/>
  <c r="AF289" i="3"/>
  <c r="AD290" i="3"/>
  <c r="AD291" i="3"/>
  <c r="AI290" i="3"/>
  <c r="AF290" i="3"/>
  <c r="AE290" i="3"/>
  <c r="AI291" i="3"/>
  <c r="AF291" i="3"/>
  <c r="AE291" i="3"/>
  <c r="AD292" i="3"/>
  <c r="AE292" i="3"/>
  <c r="AD293" i="3"/>
  <c r="AF292" i="3"/>
  <c r="AI292" i="3"/>
  <c r="AF293" i="3"/>
  <c r="AE293" i="3"/>
  <c r="AI293" i="3"/>
  <c r="AD294" i="3"/>
  <c r="AD295" i="3"/>
  <c r="AI294" i="3"/>
  <c r="AF294" i="3"/>
  <c r="AE294" i="3"/>
  <c r="AE295" i="3"/>
  <c r="AF295" i="3"/>
  <c r="AD296" i="3"/>
  <c r="AI295" i="3"/>
  <c r="AI296" i="3"/>
  <c r="AD297" i="3"/>
  <c r="AF296" i="3"/>
  <c r="AE296" i="3"/>
  <c r="AI297" i="3"/>
  <c r="AE297" i="3"/>
  <c r="AD298" i="3"/>
  <c r="AF297" i="3"/>
  <c r="AF298" i="3"/>
  <c r="AD299" i="3"/>
  <c r="AI298" i="3"/>
  <c r="AE298" i="3"/>
  <c r="AE299" i="3"/>
  <c r="AD300" i="3"/>
  <c r="AI299" i="3"/>
  <c r="AF299" i="3"/>
  <c r="AD301" i="3"/>
  <c r="AE300" i="3"/>
  <c r="AI300" i="3"/>
  <c r="AF300" i="3"/>
  <c r="AD302" i="3"/>
  <c r="AI301" i="3"/>
  <c r="AE301" i="3"/>
  <c r="AF301" i="3"/>
  <c r="AI302" i="3"/>
  <c r="AD303" i="3"/>
  <c r="AE302" i="3"/>
  <c r="AF302" i="3"/>
  <c r="AI303" i="3"/>
  <c r="AE303" i="3"/>
  <c r="AD304" i="3"/>
  <c r="AF303" i="3"/>
  <c r="AE304" i="3"/>
  <c r="AI304" i="3"/>
  <c r="AD305" i="3"/>
  <c r="AF304" i="3"/>
  <c r="AE305" i="3"/>
  <c r="AD306" i="3"/>
  <c r="AF305" i="3"/>
  <c r="AI305" i="3"/>
  <c r="AD307" i="3"/>
  <c r="AI306" i="3"/>
  <c r="AE306" i="3"/>
  <c r="AF306" i="3"/>
  <c r="AE307" i="3"/>
  <c r="AF307" i="3"/>
  <c r="AD308" i="3"/>
  <c r="AI307" i="3"/>
  <c r="AE308" i="3"/>
  <c r="AD309" i="3"/>
  <c r="AF308" i="3"/>
  <c r="AI308" i="3"/>
  <c r="AF309" i="3"/>
  <c r="AE309" i="3"/>
  <c r="AI309" i="3"/>
  <c r="AD310" i="3"/>
  <c r="AD311" i="3"/>
  <c r="AI310" i="3"/>
  <c r="AF310" i="3"/>
  <c r="AE310" i="3"/>
  <c r="AE311" i="3"/>
  <c r="AD312" i="3"/>
  <c r="AI311" i="3"/>
  <c r="AF311" i="3"/>
  <c r="AE312" i="3"/>
  <c r="AI312" i="3"/>
  <c r="AF312" i="3"/>
  <c r="AD313" i="3"/>
  <c r="AF313" i="3"/>
  <c r="AI313" i="3"/>
  <c r="AD314" i="3"/>
  <c r="AE313" i="3"/>
  <c r="AF314" i="3"/>
  <c r="AI314" i="3"/>
  <c r="AE314" i="3"/>
  <c r="AD315" i="3"/>
  <c r="AE315" i="3"/>
  <c r="AD316" i="3"/>
  <c r="AI315" i="3"/>
  <c r="AF315" i="3"/>
  <c r="AI316" i="3"/>
  <c r="AD317" i="3"/>
  <c r="AE316" i="3"/>
  <c r="AF316" i="3"/>
  <c r="AE317" i="3"/>
  <c r="AD318" i="3"/>
  <c r="AI317" i="3"/>
  <c r="AF317" i="3"/>
  <c r="AI318" i="3"/>
  <c r="AE318" i="3"/>
  <c r="AF318" i="3"/>
  <c r="AD319" i="3"/>
  <c r="AI319" i="3"/>
  <c r="AE319" i="3"/>
  <c r="AD320" i="3"/>
  <c r="AF319" i="3"/>
  <c r="AI320" i="3"/>
  <c r="AE320" i="3"/>
  <c r="AF320" i="3"/>
  <c r="AD321" i="3"/>
  <c r="AI321" i="3"/>
  <c r="AD322" i="3"/>
  <c r="AF321" i="3"/>
  <c r="AE321" i="3"/>
  <c r="AI322" i="3"/>
  <c r="AD323" i="3"/>
  <c r="AF322" i="3"/>
  <c r="AE322" i="3"/>
  <c r="AI323" i="3"/>
  <c r="AF323" i="3"/>
  <c r="AE323" i="3"/>
  <c r="AD324" i="3"/>
  <c r="AD325" i="3"/>
  <c r="AF324" i="3"/>
  <c r="AE324" i="3"/>
  <c r="AI324" i="3"/>
  <c r="AD326" i="3"/>
  <c r="AF325" i="3"/>
  <c r="AE325" i="3"/>
  <c r="AI325" i="3"/>
  <c r="AI326" i="3"/>
  <c r="AF326" i="3"/>
  <c r="AD327" i="3"/>
  <c r="AE326" i="3"/>
  <c r="AD328" i="3"/>
  <c r="AF327" i="3"/>
  <c r="AE327" i="3"/>
  <c r="AI327" i="3"/>
  <c r="AE328" i="3"/>
  <c r="AF328" i="3"/>
  <c r="AD329" i="3"/>
  <c r="AI328" i="3"/>
  <c r="AE329" i="3"/>
  <c r="AF329" i="3"/>
  <c r="AD330" i="3"/>
  <c r="AI329" i="3"/>
  <c r="AE330" i="3"/>
  <c r="AF330" i="3"/>
  <c r="AD331" i="3"/>
  <c r="AI330" i="3"/>
  <c r="AD332" i="3"/>
  <c r="AF331" i="3"/>
  <c r="AI331" i="3"/>
  <c r="AE331" i="3"/>
  <c r="AI332" i="3"/>
  <c r="AF332" i="3"/>
  <c r="AE332" i="3"/>
  <c r="AD333" i="3"/>
  <c r="AI333" i="3"/>
  <c r="AF333" i="3"/>
  <c r="AD334" i="3"/>
  <c r="AE333" i="3"/>
  <c r="AF334" i="3"/>
  <c r="AD335" i="3"/>
  <c r="AI334" i="3"/>
  <c r="AE334" i="3"/>
  <c r="AI335" i="3"/>
  <c r="AD336" i="3"/>
  <c r="AF335" i="3"/>
  <c r="AE335" i="3"/>
  <c r="AI336" i="3"/>
  <c r="AE336" i="3"/>
  <c r="AF336" i="3"/>
  <c r="AD337" i="3"/>
  <c r="AD338" i="3"/>
  <c r="AE337" i="3"/>
  <c r="AI337" i="3"/>
  <c r="AF337" i="3"/>
  <c r="AI338" i="3"/>
  <c r="AD339" i="3"/>
  <c r="AF338" i="3"/>
  <c r="AE338" i="3"/>
  <c r="AE339" i="3"/>
  <c r="AI339" i="3"/>
  <c r="AF339" i="3"/>
  <c r="AD340" i="3"/>
  <c r="AI340" i="3"/>
  <c r="AD341" i="3"/>
  <c r="AF340" i="3"/>
  <c r="AE340" i="3"/>
  <c r="AE341" i="3"/>
  <c r="AD342" i="3"/>
  <c r="AF341" i="3"/>
  <c r="AI341" i="3"/>
  <c r="AD343" i="3"/>
  <c r="AE342" i="3"/>
  <c r="AF342" i="3"/>
  <c r="AI342" i="3"/>
  <c r="AE343" i="3"/>
  <c r="AI343" i="3"/>
  <c r="AD344" i="3"/>
  <c r="AF343" i="3"/>
  <c r="AE344" i="3"/>
  <c r="AD345" i="3"/>
  <c r="AF344" i="3"/>
  <c r="AI344" i="3"/>
  <c r="AE345" i="3"/>
  <c r="AI345" i="3"/>
  <c r="AF345" i="3"/>
  <c r="AD346" i="3"/>
  <c r="AE346" i="3"/>
  <c r="AD347" i="3"/>
  <c r="AF346" i="3"/>
  <c r="AI346" i="3"/>
  <c r="AE347" i="3"/>
  <c r="AI347" i="3"/>
  <c r="AF347" i="3"/>
  <c r="AD348" i="3"/>
  <c r="AE348" i="3"/>
  <c r="AI348" i="3"/>
  <c r="AF348" i="3"/>
  <c r="AD349" i="3"/>
  <c r="AD350" i="3"/>
  <c r="AE349" i="3"/>
  <c r="AF349" i="3"/>
  <c r="AI349" i="3"/>
  <c r="AE350" i="3"/>
  <c r="AI350" i="3"/>
  <c r="AF350" i="3"/>
  <c r="AD351" i="3"/>
  <c r="AD352" i="3"/>
  <c r="AE351" i="3"/>
  <c r="AI351" i="3"/>
  <c r="AF351" i="3"/>
  <c r="AD353" i="3"/>
  <c r="AE352" i="3"/>
  <c r="AF352" i="3"/>
  <c r="AI352" i="3"/>
  <c r="AD354" i="3"/>
  <c r="AE353" i="3"/>
  <c r="AI353" i="3"/>
  <c r="AF353" i="3"/>
  <c r="AI354" i="3"/>
  <c r="AD355" i="3"/>
  <c r="AF354" i="3"/>
  <c r="AE354" i="3"/>
  <c r="AE355" i="3"/>
  <c r="AD356" i="3"/>
  <c r="AF355" i="3"/>
  <c r="AI355" i="3"/>
  <c r="AE356" i="3"/>
  <c r="AI356" i="3"/>
  <c r="AF356" i="3"/>
  <c r="AD357" i="3"/>
  <c r="AE357" i="3"/>
  <c r="AD358" i="3"/>
  <c r="AF357" i="3"/>
  <c r="AI357" i="3"/>
  <c r="AD359" i="3"/>
  <c r="AE358" i="3"/>
  <c r="AF358" i="3"/>
  <c r="AI358" i="3"/>
  <c r="AE359" i="3"/>
  <c r="AI359" i="3"/>
  <c r="AD360" i="3"/>
  <c r="AF359" i="3"/>
  <c r="AI360" i="3"/>
  <c r="AE360" i="3"/>
  <c r="AF360" i="3"/>
  <c r="AD361" i="3"/>
  <c r="AI361" i="3"/>
  <c r="AE361" i="3"/>
  <c r="AF361" i="3"/>
  <c r="AD362" i="3"/>
  <c r="AD363" i="3"/>
  <c r="AI362" i="3"/>
  <c r="AF362" i="3"/>
  <c r="AE362" i="3"/>
  <c r="AE363" i="3"/>
  <c r="AD364" i="3"/>
  <c r="AF363" i="3"/>
  <c r="AI363" i="3"/>
  <c r="AD365" i="3"/>
  <c r="AE364" i="3"/>
  <c r="AF364" i="3"/>
  <c r="AI364" i="3"/>
  <c r="AD366" i="3"/>
  <c r="AI365" i="3"/>
  <c r="AF365" i="3"/>
  <c r="AE365" i="3"/>
  <c r="AE366" i="3"/>
  <c r="AI366" i="3"/>
  <c r="AF366" i="3"/>
  <c r="AD367" i="3"/>
  <c r="AI367" i="3"/>
  <c r="AD368" i="3"/>
  <c r="AF367" i="3"/>
  <c r="AE367" i="3"/>
  <c r="AE368" i="3"/>
  <c r="AD369" i="3"/>
  <c r="AF368" i="3"/>
  <c r="AI368" i="3"/>
  <c r="AE369" i="3"/>
  <c r="AD370" i="3"/>
  <c r="AI369" i="3"/>
  <c r="AF369" i="3"/>
  <c r="AI370" i="3"/>
  <c r="AD371" i="3"/>
  <c r="AF370" i="3"/>
  <c r="AE370" i="3"/>
  <c r="AI371" i="3"/>
  <c r="AD372" i="3"/>
  <c r="AF371" i="3"/>
  <c r="AE371" i="3"/>
  <c r="AI372" i="3"/>
  <c r="AE372" i="3"/>
  <c r="AF372" i="3"/>
  <c r="AD373" i="3"/>
  <c r="AE373" i="3"/>
  <c r="AD374" i="3"/>
  <c r="AF373" i="3"/>
  <c r="AI373" i="3"/>
  <c r="AD375" i="3"/>
  <c r="AE374" i="3"/>
  <c r="AF374" i="3"/>
  <c r="AI374" i="3"/>
  <c r="AE375" i="3"/>
  <c r="AD376" i="3"/>
  <c r="AI375" i="3"/>
  <c r="AF375" i="3"/>
  <c r="AI376" i="3"/>
  <c r="AD377" i="3"/>
  <c r="AF376" i="3"/>
  <c r="AE376" i="3"/>
  <c r="AD378" i="3"/>
  <c r="AE377" i="3"/>
  <c r="AF377" i="3"/>
  <c r="AI377" i="3"/>
  <c r="AD379" i="3"/>
  <c r="AI378" i="3"/>
  <c r="AF378" i="3"/>
  <c r="AE378" i="3"/>
  <c r="AI379" i="3"/>
  <c r="AE379" i="3"/>
  <c r="AF379" i="3"/>
  <c r="AD380" i="3"/>
  <c r="AI380" i="3"/>
  <c r="AE380" i="3"/>
  <c r="AF380" i="3"/>
  <c r="AD381" i="3"/>
  <c r="AI381" i="3"/>
  <c r="AE381" i="3"/>
  <c r="AF381" i="3"/>
  <c r="AD382" i="3"/>
  <c r="AI382" i="3"/>
  <c r="AE382" i="3"/>
  <c r="AF382" i="3"/>
  <c r="AD383" i="3"/>
  <c r="AE383" i="3"/>
  <c r="AI383" i="3"/>
  <c r="AD384" i="3"/>
  <c r="AF383" i="3"/>
  <c r="AI384" i="3"/>
  <c r="AD385" i="3"/>
  <c r="AF384" i="3"/>
  <c r="AE384" i="3"/>
  <c r="AI385" i="3"/>
  <c r="AD386" i="3"/>
  <c r="AE385" i="3"/>
  <c r="AF385" i="3"/>
  <c r="AD387" i="3"/>
  <c r="AI386" i="3"/>
  <c r="AF386" i="3"/>
  <c r="AE386" i="3"/>
  <c r="AD388" i="3"/>
  <c r="AI387" i="3"/>
  <c r="AF387" i="3"/>
  <c r="AE387" i="3"/>
  <c r="AE388" i="3"/>
  <c r="AI388" i="3"/>
  <c r="AF388" i="3"/>
  <c r="AD389" i="3"/>
  <c r="AI389" i="3"/>
  <c r="AD390" i="3"/>
  <c r="AF389" i="3"/>
  <c r="AE389" i="3"/>
  <c r="AD391" i="3"/>
  <c r="AE390" i="3"/>
  <c r="AF390" i="3"/>
  <c r="AI390" i="3"/>
  <c r="AD392" i="3"/>
  <c r="AI391" i="3"/>
  <c r="AF391" i="3"/>
  <c r="AE391" i="3"/>
  <c r="AE392" i="3"/>
  <c r="AI392" i="3"/>
  <c r="AF392" i="3"/>
  <c r="AD393" i="3"/>
  <c r="AI393" i="3"/>
  <c r="AE393" i="3"/>
  <c r="AF393" i="3"/>
  <c r="AD394" i="3"/>
  <c r="AE394" i="3"/>
  <c r="AI394" i="3"/>
  <c r="AF394" i="3"/>
  <c r="AD395" i="3"/>
  <c r="AD396" i="3"/>
  <c r="AI395" i="3"/>
  <c r="AF395" i="3"/>
  <c r="AE395" i="3"/>
  <c r="AE396" i="3"/>
  <c r="AD397" i="3"/>
  <c r="AF396" i="3"/>
  <c r="AI396" i="3"/>
  <c r="AD398" i="3"/>
  <c r="AI397" i="3"/>
  <c r="AF397" i="3"/>
  <c r="AE397" i="3"/>
  <c r="AI398" i="3"/>
  <c r="AD399" i="3"/>
  <c r="AF398" i="3"/>
  <c r="AE398" i="3"/>
  <c r="AE399" i="3"/>
  <c r="AD400" i="3"/>
  <c r="AI399" i="3"/>
  <c r="AF399" i="3"/>
  <c r="AI400" i="3"/>
  <c r="AD401" i="3"/>
  <c r="AF400" i="3"/>
  <c r="AE400" i="3"/>
  <c r="AE401" i="3"/>
  <c r="AI401" i="3"/>
  <c r="AD402" i="3"/>
  <c r="AF401" i="3"/>
  <c r="AI402" i="3"/>
  <c r="AD403" i="3"/>
  <c r="AF402" i="3"/>
  <c r="AE402" i="3"/>
  <c r="AD404" i="3"/>
  <c r="AE403" i="3"/>
  <c r="AF403" i="3"/>
  <c r="AI403" i="3"/>
  <c r="AE404" i="3"/>
  <c r="AD405" i="3"/>
  <c r="AF404" i="3"/>
  <c r="AI404" i="3"/>
  <c r="AD406" i="3"/>
  <c r="AE405" i="3"/>
  <c r="AF405" i="3"/>
  <c r="AI405" i="3"/>
  <c r="AE406" i="3"/>
  <c r="AI406" i="3"/>
  <c r="AF406" i="3"/>
  <c r="AD407" i="3"/>
  <c r="AI407" i="3"/>
  <c r="AE407" i="3"/>
  <c r="AF407" i="3"/>
  <c r="AD408" i="3"/>
  <c r="AI408" i="3"/>
  <c r="AE408" i="3"/>
  <c r="AF408" i="3"/>
  <c r="AD409" i="3"/>
  <c r="AE409" i="3"/>
  <c r="AD410" i="3"/>
  <c r="AF409" i="3"/>
  <c r="AI409" i="3"/>
  <c r="AE410" i="3"/>
  <c r="AD411" i="3"/>
  <c r="AF410" i="3"/>
  <c r="AI410" i="3"/>
  <c r="AE411" i="3"/>
  <c r="AI411" i="3"/>
  <c r="AF411" i="3"/>
  <c r="AD412" i="3"/>
  <c r="AE412" i="3"/>
  <c r="AI412" i="3"/>
  <c r="AF412" i="3"/>
  <c r="AD413" i="3"/>
  <c r="AI413" i="3"/>
  <c r="AE413" i="3"/>
  <c r="AF413" i="3"/>
  <c r="AD414" i="3"/>
  <c r="AD415" i="3"/>
  <c r="AE414" i="3"/>
  <c r="AF414" i="3"/>
  <c r="AI414" i="3"/>
  <c r="AD416" i="3"/>
  <c r="AI415" i="3"/>
  <c r="AF415" i="3"/>
  <c r="AE415" i="3"/>
  <c r="AD417" i="3"/>
  <c r="AI416" i="3"/>
  <c r="AF416" i="3"/>
  <c r="AE416" i="3"/>
  <c r="AI417" i="3"/>
  <c r="AD418" i="3"/>
  <c r="AE417" i="3"/>
  <c r="AF417" i="3"/>
  <c r="AI418" i="3"/>
  <c r="AD419" i="3"/>
  <c r="AF418" i="3"/>
  <c r="AE418" i="3"/>
  <c r="AD420" i="3"/>
  <c r="AI419" i="3"/>
  <c r="AF419" i="3"/>
  <c r="AE419" i="3"/>
  <c r="AE420" i="3"/>
  <c r="AF420" i="3"/>
  <c r="AD421" i="3"/>
  <c r="AI420" i="3"/>
  <c r="AE421" i="3"/>
  <c r="AD422" i="3"/>
  <c r="AF421" i="3"/>
  <c r="AI421" i="3"/>
  <c r="AI422" i="3"/>
  <c r="AE422" i="3"/>
  <c r="AD423" i="3"/>
  <c r="AF422" i="3"/>
  <c r="AI423" i="3"/>
  <c r="AE423" i="3"/>
  <c r="AF423" i="3"/>
  <c r="AD424" i="3"/>
  <c r="AD425" i="3"/>
  <c r="AE424" i="3"/>
  <c r="AF424" i="3"/>
  <c r="AI424" i="3"/>
  <c r="AE425" i="3"/>
  <c r="AD426" i="3"/>
  <c r="AI425" i="3"/>
  <c r="AF425" i="3"/>
  <c r="AD427" i="3"/>
  <c r="AE426" i="3"/>
  <c r="AF426" i="3"/>
  <c r="AI426" i="3"/>
  <c r="AD428" i="3"/>
  <c r="AI427" i="3"/>
  <c r="AF427" i="3"/>
  <c r="AE427" i="3"/>
  <c r="AI428" i="3"/>
  <c r="AF428" i="3"/>
  <c r="AD429" i="3"/>
  <c r="AE428" i="3"/>
  <c r="AI429" i="3"/>
  <c r="AE429" i="3"/>
  <c r="AF429" i="3"/>
  <c r="AD430" i="3"/>
  <c r="AE430" i="3"/>
  <c r="AI430" i="3"/>
  <c r="AD431" i="3"/>
  <c r="AF430" i="3"/>
  <c r="AE431" i="3"/>
  <c r="AI431" i="3"/>
  <c r="AF431" i="3"/>
  <c r="AD432" i="3"/>
  <c r="AE432" i="3"/>
  <c r="AD433" i="3"/>
  <c r="AF432" i="3"/>
  <c r="AI432" i="3"/>
  <c r="AD434" i="3"/>
  <c r="AE433" i="3"/>
  <c r="AI433" i="3"/>
  <c r="AF433" i="3"/>
  <c r="AE434" i="3"/>
  <c r="AD435" i="3"/>
  <c r="AF434" i="3"/>
  <c r="AI434" i="3"/>
  <c r="AI435" i="3"/>
  <c r="AE435" i="3"/>
  <c r="AF435" i="3"/>
  <c r="AD436" i="3"/>
  <c r="AI436" i="3"/>
  <c r="AF436" i="3"/>
  <c r="AE436" i="3"/>
  <c r="AD437" i="3"/>
  <c r="AI437" i="3"/>
  <c r="AE437" i="3"/>
  <c r="AF437" i="3"/>
  <c r="AD438" i="3"/>
  <c r="AI438" i="3"/>
  <c r="AE438" i="3"/>
  <c r="AD439" i="3"/>
  <c r="AF438" i="3"/>
  <c r="AE439" i="3"/>
  <c r="AD440" i="3"/>
  <c r="AF439" i="3"/>
  <c r="AI439" i="3"/>
  <c r="AI440" i="3"/>
  <c r="AD441" i="3"/>
  <c r="AF440" i="3"/>
  <c r="AE440" i="3"/>
  <c r="AE441" i="3"/>
  <c r="AI441" i="3"/>
  <c r="AD442" i="3"/>
  <c r="AF441" i="3"/>
  <c r="AE442" i="3"/>
  <c r="AD443" i="3"/>
  <c r="AF442" i="3"/>
  <c r="AI442" i="3"/>
  <c r="AD444" i="3"/>
  <c r="AI443" i="3"/>
  <c r="AF443" i="3"/>
  <c r="AE443" i="3"/>
  <c r="AE444" i="3"/>
  <c r="AF444" i="3"/>
  <c r="AI444" i="3"/>
  <c r="AD445" i="3"/>
  <c r="AE445" i="3"/>
  <c r="AI445" i="3"/>
  <c r="AF445" i="3"/>
  <c r="AD446" i="3"/>
  <c r="AD447" i="3"/>
  <c r="AE446" i="3"/>
  <c r="AI446" i="3"/>
  <c r="AF446" i="3"/>
  <c r="AE447" i="3"/>
  <c r="AI447" i="3"/>
  <c r="AF447" i="3"/>
  <c r="AD448" i="3"/>
  <c r="AE448" i="3"/>
  <c r="AI448" i="3"/>
  <c r="AF448" i="3"/>
  <c r="AD449" i="3"/>
  <c r="AE449" i="3"/>
  <c r="AD450" i="3"/>
  <c r="AI449" i="3"/>
  <c r="AF449" i="3"/>
  <c r="AD451" i="3"/>
  <c r="AI450" i="3"/>
  <c r="AE450" i="3"/>
  <c r="AF450" i="3"/>
  <c r="AE451" i="3"/>
  <c r="AD452" i="3"/>
  <c r="AF451" i="3"/>
  <c r="AI451" i="3"/>
  <c r="AE452" i="3"/>
  <c r="AF452" i="3"/>
  <c r="AD453" i="3"/>
  <c r="AI452" i="3"/>
  <c r="AI453" i="3"/>
  <c r="AD454" i="3"/>
  <c r="AF453" i="3"/>
  <c r="AE453" i="3"/>
  <c r="AI454" i="3"/>
  <c r="AD455" i="3"/>
  <c r="AE454" i="3"/>
  <c r="AF454" i="3"/>
  <c r="AE455" i="3"/>
  <c r="AI455" i="3"/>
  <c r="AF455" i="3"/>
  <c r="AD456" i="3"/>
  <c r="AD457" i="3"/>
  <c r="AI456" i="3"/>
  <c r="AF456" i="3"/>
  <c r="AE456" i="3"/>
  <c r="AE457" i="3"/>
  <c r="AD458" i="3"/>
  <c r="AI457" i="3"/>
  <c r="AF457" i="3"/>
  <c r="AE458" i="3"/>
  <c r="AI458" i="3"/>
  <c r="AF458" i="3"/>
  <c r="AD459" i="3"/>
  <c r="AI459" i="3"/>
  <c r="AE459" i="3"/>
  <c r="AF459" i="3"/>
  <c r="AD460" i="3"/>
  <c r="AE460" i="3"/>
  <c r="AF460" i="3"/>
  <c r="AI460" i="3"/>
  <c r="AD461" i="3"/>
  <c r="AD462" i="3"/>
  <c r="AI461" i="3"/>
  <c r="AF461" i="3"/>
  <c r="AE461" i="3"/>
  <c r="AE462" i="3"/>
  <c r="AI462" i="3"/>
  <c r="AD463" i="3"/>
  <c r="AF462" i="3"/>
  <c r="AI463" i="3"/>
  <c r="AE463" i="3"/>
  <c r="AF463" i="3"/>
  <c r="AD464" i="3"/>
  <c r="AD465" i="3"/>
  <c r="AI464" i="3"/>
  <c r="AF464" i="3"/>
  <c r="AE464" i="3"/>
  <c r="AE465" i="3"/>
  <c r="AD466" i="3"/>
  <c r="AI465" i="3"/>
  <c r="AF465" i="3"/>
  <c r="AD467" i="3"/>
  <c r="AE466" i="3"/>
  <c r="AI466" i="3"/>
  <c r="AF466" i="3"/>
  <c r="AI467" i="3"/>
  <c r="AE467" i="3"/>
  <c r="AF467" i="3"/>
  <c r="AD468" i="3"/>
  <c r="AD469" i="3"/>
  <c r="AF468" i="3"/>
  <c r="AE468" i="3"/>
  <c r="AI468" i="3"/>
  <c r="AD470" i="3"/>
  <c r="AE469" i="3"/>
  <c r="AF469" i="3"/>
  <c r="AI469" i="3"/>
  <c r="AD471" i="3"/>
  <c r="AE470" i="3"/>
  <c r="AI470" i="3"/>
  <c r="AF470" i="3"/>
  <c r="AI471" i="3"/>
  <c r="AD472" i="3"/>
  <c r="AF471" i="3"/>
  <c r="AE471" i="3"/>
  <c r="AD473" i="3"/>
  <c r="AI472" i="3"/>
  <c r="AF472" i="3"/>
  <c r="AE472" i="3"/>
  <c r="AD474" i="3"/>
  <c r="AE473" i="3"/>
  <c r="AI473" i="3"/>
  <c r="AF473" i="3"/>
  <c r="AI474" i="3"/>
  <c r="AD475" i="3"/>
  <c r="AF474" i="3"/>
  <c r="AE474" i="3"/>
  <c r="AI475" i="3"/>
  <c r="AE475" i="3"/>
  <c r="AF475" i="3"/>
  <c r="AD476" i="3"/>
  <c r="AI476" i="3"/>
  <c r="AF476" i="3"/>
  <c r="AD477" i="3"/>
  <c r="AE476" i="3"/>
  <c r="AE477" i="3"/>
  <c r="AD478" i="3"/>
  <c r="AF477" i="3"/>
  <c r="AI477" i="3"/>
  <c r="AE478" i="3"/>
  <c r="AI478" i="3"/>
  <c r="AD479" i="3"/>
  <c r="AF478" i="3"/>
  <c r="AI479" i="3"/>
  <c r="AE479" i="3"/>
  <c r="AF479" i="3"/>
  <c r="AD480" i="3"/>
  <c r="AI480" i="3"/>
  <c r="AE480" i="3"/>
  <c r="AF480" i="3"/>
  <c r="AD481" i="3"/>
  <c r="AD482" i="3"/>
  <c r="AE481" i="3"/>
  <c r="AI481" i="3"/>
  <c r="AF481" i="3"/>
  <c r="AD483" i="3"/>
  <c r="AI482" i="3"/>
  <c r="AF482" i="3"/>
  <c r="AE482" i="3"/>
  <c r="AD484" i="3"/>
  <c r="AI483" i="3"/>
  <c r="AF483" i="3"/>
  <c r="AE483" i="3"/>
  <c r="AI484" i="3"/>
  <c r="AF484" i="3"/>
  <c r="AE484" i="3"/>
  <c r="AD485" i="3"/>
  <c r="AI485" i="3"/>
  <c r="AD486" i="3"/>
  <c r="AF485" i="3"/>
  <c r="AE485" i="3"/>
  <c r="AF486" i="3"/>
  <c r="AD487" i="3"/>
  <c r="AI486" i="3"/>
  <c r="AE486" i="3"/>
  <c r="AI487" i="3"/>
  <c r="AE487" i="3"/>
  <c r="AF487" i="3"/>
  <c r="AD488" i="3"/>
  <c r="AI488" i="3"/>
  <c r="AE488" i="3"/>
  <c r="AF488" i="3"/>
  <c r="AD489" i="3"/>
  <c r="AD490" i="3"/>
  <c r="AE489" i="3"/>
  <c r="AI489" i="3"/>
  <c r="AF489" i="3"/>
  <c r="AD491" i="3"/>
  <c r="AI490" i="3"/>
  <c r="AF490" i="3"/>
  <c r="AE490" i="3"/>
  <c r="AE491" i="3"/>
  <c r="AI491" i="3"/>
  <c r="AF491" i="3"/>
  <c r="AD492" i="3"/>
  <c r="AE492" i="3"/>
  <c r="AF492" i="3"/>
  <c r="AD493" i="3"/>
  <c r="AI492" i="3"/>
  <c r="AE493" i="3"/>
  <c r="AI493" i="3"/>
  <c r="AF493" i="3"/>
  <c r="AD494" i="3"/>
  <c r="AE494" i="3"/>
  <c r="AI494" i="3"/>
  <c r="AD495" i="3"/>
  <c r="AF494" i="3"/>
  <c r="AE495" i="3"/>
  <c r="AD496" i="3"/>
  <c r="AF495" i="3"/>
  <c r="AI495" i="3"/>
  <c r="AF496" i="3"/>
  <c r="AD497" i="3"/>
  <c r="AE496" i="3"/>
  <c r="AI496" i="3"/>
  <c r="AD498" i="3"/>
  <c r="AE497" i="3"/>
  <c r="AI497" i="3"/>
  <c r="AF497" i="3"/>
  <c r="AD499" i="3"/>
  <c r="AE498" i="3"/>
  <c r="AI498" i="3"/>
  <c r="AF498" i="3"/>
  <c r="AE499" i="3"/>
  <c r="AD500" i="3"/>
  <c r="AF499" i="3"/>
  <c r="AI499" i="3"/>
  <c r="AE500" i="3"/>
  <c r="AI500" i="3"/>
  <c r="AF500" i="3"/>
  <c r="AD501" i="3"/>
  <c r="AE501" i="3"/>
  <c r="AF501" i="3"/>
  <c r="AD502" i="3"/>
  <c r="AI501" i="3"/>
  <c r="AE502" i="3"/>
  <c r="AD503" i="3"/>
  <c r="AI502" i="3"/>
  <c r="AF502" i="3"/>
  <c r="AE503" i="3"/>
  <c r="AD504" i="3"/>
  <c r="AF503" i="3"/>
  <c r="AI503" i="3"/>
  <c r="AD505" i="3"/>
  <c r="AI504" i="3"/>
  <c r="AF504" i="3"/>
  <c r="AE504" i="3"/>
  <c r="AE505" i="3"/>
  <c r="AD506" i="3"/>
  <c r="AI505" i="3"/>
  <c r="AF505" i="3"/>
  <c r="AD507" i="3"/>
  <c r="AI506" i="3"/>
  <c r="AF506" i="3"/>
  <c r="AE506" i="3"/>
  <c r="AI507" i="3"/>
  <c r="AE507" i="3"/>
  <c r="AF507" i="3"/>
  <c r="AD508" i="3"/>
  <c r="AI508" i="3"/>
  <c r="AF508" i="3"/>
  <c r="AE508" i="3"/>
  <c r="AD509" i="3"/>
  <c r="AE509" i="3"/>
  <c r="AI509" i="3"/>
  <c r="AF509" i="3"/>
  <c r="AD510" i="3"/>
  <c r="AI510" i="3"/>
  <c r="AE510" i="3"/>
  <c r="AD511" i="3"/>
  <c r="AF510" i="3"/>
  <c r="AE511" i="3"/>
  <c r="AD512" i="3"/>
  <c r="AF511" i="3"/>
  <c r="AI511" i="3"/>
  <c r="AI512" i="3"/>
  <c r="AE512" i="3"/>
  <c r="AF512" i="3"/>
  <c r="AD513" i="3"/>
  <c r="AE513" i="3"/>
  <c r="AI513" i="3"/>
  <c r="AD514" i="3"/>
  <c r="AF513" i="3"/>
  <c r="AD515" i="3"/>
  <c r="AI514" i="3"/>
  <c r="AF514" i="3"/>
  <c r="AE514" i="3"/>
  <c r="AD516" i="3"/>
  <c r="AI515" i="3"/>
  <c r="AF515" i="3"/>
  <c r="AE515" i="3"/>
  <c r="AD517" i="3"/>
  <c r="AF516" i="3"/>
  <c r="AE516" i="3"/>
  <c r="AI516" i="3"/>
  <c r="AI517" i="3"/>
  <c r="AD518" i="3"/>
  <c r="AF517" i="3"/>
  <c r="AE517" i="3"/>
  <c r="AE518" i="3"/>
  <c r="AI518" i="3"/>
  <c r="AD519" i="3"/>
  <c r="AF518" i="3"/>
  <c r="AI519" i="3"/>
  <c r="AD520" i="3"/>
  <c r="AF519" i="3"/>
  <c r="AE519" i="3"/>
  <c r="AE520" i="3"/>
  <c r="AI520" i="3"/>
  <c r="AD521" i="3"/>
  <c r="AF520" i="3"/>
  <c r="AI521" i="3"/>
  <c r="AE521" i="3"/>
  <c r="AD522" i="3"/>
  <c r="AF521" i="3"/>
  <c r="AI522" i="3"/>
  <c r="AD523" i="3"/>
  <c r="AF522" i="3"/>
  <c r="AE522" i="3"/>
  <c r="AI523" i="3"/>
  <c r="AE523" i="3"/>
  <c r="AD524" i="3"/>
  <c r="AF523" i="3"/>
  <c r="AD525" i="3"/>
  <c r="AF524" i="3"/>
  <c r="AI524" i="3"/>
  <c r="AE524" i="3"/>
  <c r="AI525" i="3"/>
  <c r="AE525" i="3"/>
  <c r="AF525" i="3"/>
  <c r="AD526" i="3"/>
  <c r="AF526" i="3"/>
  <c r="AE526" i="3"/>
  <c r="AI526" i="3"/>
  <c r="AD527" i="3"/>
  <c r="AD528" i="3"/>
  <c r="AE527" i="3"/>
  <c r="AF527" i="3"/>
  <c r="AI527" i="3"/>
  <c r="AE528" i="3"/>
  <c r="AD529" i="3"/>
  <c r="AF528" i="3"/>
  <c r="AI528" i="3"/>
  <c r="AE529" i="3"/>
  <c r="AI529" i="3"/>
  <c r="AD530" i="3"/>
  <c r="AF529" i="3"/>
  <c r="AI530" i="3"/>
  <c r="AE530" i="3"/>
  <c r="AD531" i="3"/>
  <c r="AF530" i="3"/>
  <c r="AE531" i="3"/>
  <c r="AI531" i="3"/>
  <c r="AD532" i="3"/>
  <c r="AF531" i="3"/>
  <c r="AI532" i="3"/>
  <c r="AF532" i="3"/>
  <c r="AE532" i="3"/>
  <c r="AD533" i="3"/>
  <c r="AI533" i="3"/>
  <c r="AD534" i="3"/>
  <c r="AF533" i="3"/>
  <c r="AE533" i="3"/>
  <c r="AF534" i="3"/>
  <c r="AD535" i="3"/>
  <c r="AI534" i="3"/>
  <c r="AE534" i="3"/>
  <c r="AD536" i="3"/>
  <c r="AI535" i="3"/>
  <c r="AF535" i="3"/>
  <c r="AE535" i="3"/>
  <c r="AI536" i="3"/>
  <c r="AD537" i="3"/>
  <c r="AF536" i="3"/>
  <c r="AE536" i="3"/>
  <c r="AI537" i="3"/>
  <c r="AD538" i="3"/>
  <c r="AE537" i="3"/>
  <c r="AF537" i="3"/>
  <c r="AI538" i="3"/>
  <c r="AE538" i="3"/>
  <c r="AF538" i="3"/>
  <c r="AD539" i="3"/>
  <c r="AE539" i="3"/>
  <c r="AI539" i="3"/>
  <c r="AF539" i="3"/>
  <c r="AD540" i="3"/>
  <c r="AE540" i="3"/>
  <c r="AF540" i="3"/>
  <c r="AI540" i="3"/>
  <c r="AD541" i="3"/>
  <c r="AD542" i="3"/>
  <c r="AI541" i="3"/>
  <c r="AE541" i="3"/>
  <c r="AF541" i="3"/>
  <c r="AE542" i="3"/>
  <c r="AD543" i="3"/>
  <c r="AI542" i="3"/>
  <c r="AF542" i="3"/>
  <c r="AE543" i="3"/>
  <c r="AD544" i="3"/>
  <c r="AF543" i="3"/>
  <c r="AI543" i="3"/>
  <c r="AD545" i="3"/>
  <c r="AI544" i="3"/>
  <c r="AE544" i="3"/>
  <c r="AF544" i="3"/>
  <c r="AE545" i="3"/>
  <c r="AI545" i="3"/>
  <c r="AD546" i="3"/>
  <c r="AF545" i="3"/>
  <c r="AI546" i="3"/>
  <c r="AE546" i="3"/>
  <c r="AF546" i="3"/>
  <c r="AD547" i="3"/>
  <c r="AD548" i="3"/>
  <c r="AE547" i="3"/>
  <c r="AF547" i="3"/>
  <c r="AI547" i="3"/>
  <c r="AE548" i="3"/>
  <c r="AF548" i="3"/>
  <c r="AD549" i="3"/>
  <c r="AI548" i="3"/>
  <c r="AE549" i="3"/>
  <c r="AD550" i="3"/>
  <c r="AI549" i="3"/>
  <c r="AF549" i="3"/>
  <c r="AD551" i="3"/>
  <c r="AI550" i="3"/>
  <c r="AE550" i="3"/>
  <c r="AF550" i="3"/>
  <c r="AI551" i="3"/>
  <c r="AD552" i="3"/>
  <c r="AF551" i="3"/>
  <c r="AE551" i="3"/>
  <c r="AE552" i="3"/>
  <c r="AI552" i="3"/>
  <c r="AF552" i="3"/>
  <c r="AD553" i="3"/>
  <c r="AI553" i="3"/>
  <c r="AE553" i="3"/>
  <c r="AD554" i="3"/>
  <c r="AF553" i="3"/>
  <c r="AE554" i="3"/>
  <c r="AD555" i="3"/>
  <c r="AF554" i="3"/>
  <c r="AI554" i="3"/>
  <c r="AI555" i="3"/>
  <c r="AD556" i="3"/>
  <c r="AF555" i="3"/>
  <c r="AE555" i="3"/>
  <c r="AI556" i="3"/>
  <c r="AF556" i="3"/>
  <c r="AD557" i="3"/>
  <c r="AE556" i="3"/>
  <c r="AI557" i="3"/>
  <c r="AD558" i="3"/>
  <c r="AF557" i="3"/>
  <c r="AE557" i="3"/>
  <c r="AF558" i="3"/>
  <c r="AE558" i="3"/>
  <c r="AD559" i="3"/>
  <c r="AI558" i="3"/>
  <c r="AD560" i="3"/>
  <c r="AE559" i="3"/>
  <c r="AF559" i="3"/>
  <c r="AI559" i="3"/>
  <c r="AD561" i="3"/>
  <c r="AI560" i="3"/>
  <c r="AE560" i="3"/>
  <c r="AF560" i="3"/>
  <c r="AE561" i="3"/>
  <c r="AI561" i="3"/>
  <c r="AD562" i="3"/>
  <c r="AF561" i="3"/>
  <c r="AI562" i="3"/>
  <c r="AD563" i="3"/>
  <c r="AF562" i="3"/>
  <c r="AE562" i="3"/>
  <c r="AI563" i="3"/>
  <c r="AE563" i="3"/>
  <c r="AF563" i="3"/>
  <c r="AD564" i="3"/>
  <c r="AD565" i="3"/>
  <c r="AF564" i="3"/>
  <c r="AE564" i="3"/>
  <c r="AI564" i="3"/>
  <c r="AD566" i="3"/>
  <c r="AI565" i="3"/>
  <c r="AF565" i="3"/>
  <c r="AE565" i="3"/>
  <c r="AE566" i="3"/>
  <c r="AF566" i="3"/>
  <c r="AD567" i="3"/>
  <c r="AI566" i="3"/>
  <c r="AD568" i="3"/>
  <c r="AI567" i="3"/>
  <c r="AF567" i="3"/>
  <c r="AE567" i="3"/>
  <c r="AI568" i="3"/>
  <c r="AD569" i="3"/>
  <c r="AE568" i="3"/>
  <c r="AF568" i="3"/>
  <c r="AE569" i="3"/>
  <c r="AI569" i="3"/>
  <c r="AD570" i="3"/>
  <c r="AF569" i="3"/>
  <c r="AD571" i="3"/>
  <c r="AI570" i="3"/>
  <c r="AF570" i="3"/>
  <c r="AE570" i="3"/>
  <c r="AE571" i="3"/>
  <c r="AI571" i="3"/>
  <c r="AF571" i="3"/>
  <c r="AD572" i="3"/>
  <c r="AE572" i="3"/>
  <c r="AF572" i="3"/>
  <c r="AD573" i="3"/>
  <c r="AI572" i="3"/>
  <c r="AI573" i="3"/>
  <c r="AD574" i="3"/>
  <c r="AE573" i="3"/>
  <c r="AF573" i="3"/>
  <c r="AE574" i="3"/>
  <c r="AF574" i="3"/>
  <c r="AD575" i="3"/>
  <c r="AI574" i="3"/>
  <c r="AD576" i="3"/>
  <c r="AE575" i="3"/>
  <c r="AF575" i="3"/>
  <c r="AI575" i="3"/>
  <c r="AE576" i="3"/>
  <c r="AD577" i="3"/>
  <c r="AF576" i="3"/>
  <c r="AI576" i="3"/>
  <c r="AE577" i="3"/>
  <c r="AI577" i="3"/>
  <c r="AD578" i="3"/>
  <c r="AF577" i="3"/>
  <c r="AI578" i="3"/>
  <c r="AD579" i="3"/>
  <c r="AF578" i="3"/>
  <c r="AE578" i="3"/>
  <c r="AE579" i="3"/>
  <c r="AD580" i="3"/>
  <c r="AF579" i="3"/>
  <c r="AI579" i="3"/>
  <c r="AE580" i="3"/>
  <c r="AF580" i="3"/>
  <c r="AD581" i="3"/>
  <c r="AI580" i="3"/>
  <c r="AI581" i="3"/>
  <c r="AE581" i="3"/>
  <c r="AD582" i="3"/>
  <c r="AF581" i="3"/>
  <c r="AD583" i="3"/>
  <c r="AI582" i="3"/>
  <c r="AE582" i="3"/>
  <c r="AF582" i="3"/>
  <c r="AE583" i="3"/>
  <c r="AI583" i="3"/>
  <c r="AF583" i="3"/>
  <c r="AD584" i="3"/>
  <c r="AI584" i="3"/>
  <c r="AD585" i="3"/>
  <c r="AF584" i="3"/>
  <c r="AE584" i="3"/>
  <c r="AI585" i="3"/>
  <c r="AD586" i="3"/>
  <c r="AE585" i="3"/>
  <c r="AF585" i="3"/>
  <c r="AD587" i="3"/>
  <c r="AI586" i="3"/>
  <c r="AF586" i="3"/>
  <c r="AE586" i="3"/>
  <c r="AI587" i="3"/>
  <c r="AE587" i="3"/>
  <c r="AF587" i="3"/>
  <c r="AD588" i="3"/>
  <c r="AI588" i="3"/>
  <c r="AF588" i="3"/>
  <c r="AE588" i="3"/>
  <c r="AD589" i="3"/>
  <c r="AE589" i="3"/>
  <c r="AD590" i="3"/>
  <c r="AI589" i="3"/>
  <c r="AF589" i="3"/>
  <c r="AI590" i="3"/>
  <c r="AD591" i="3"/>
  <c r="AE590" i="3"/>
  <c r="AF590" i="3"/>
  <c r="AE591" i="3"/>
  <c r="AD592" i="3"/>
  <c r="AF591" i="3"/>
  <c r="AI591" i="3"/>
  <c r="AE592" i="3"/>
  <c r="AD593" i="3"/>
  <c r="AF592" i="3"/>
  <c r="AI592" i="3"/>
  <c r="AE593" i="3"/>
  <c r="AI593" i="3"/>
  <c r="AD594" i="3"/>
  <c r="AF593" i="3"/>
  <c r="AI594" i="3"/>
  <c r="AE594" i="3"/>
  <c r="AF594" i="3"/>
  <c r="AD595" i="3"/>
  <c r="AE595" i="3"/>
  <c r="AI595" i="3"/>
  <c r="AD596" i="3"/>
  <c r="AF595" i="3"/>
  <c r="AI596" i="3"/>
  <c r="AF596" i="3"/>
  <c r="AE596" i="3"/>
  <c r="AD597" i="3"/>
  <c r="AI597" i="3"/>
  <c r="AE597" i="3"/>
  <c r="AD598" i="3"/>
  <c r="AF597" i="3"/>
  <c r="AD599" i="3"/>
  <c r="AI598" i="3"/>
  <c r="AE598" i="3"/>
  <c r="AF598" i="3"/>
  <c r="AI599" i="3"/>
  <c r="AD600" i="3"/>
  <c r="AF599" i="3"/>
  <c r="AE599" i="3"/>
  <c r="AE600" i="3"/>
  <c r="AI600" i="3"/>
  <c r="AF600" i="3"/>
  <c r="AD601" i="3"/>
  <c r="AD602" i="3"/>
  <c r="AE601" i="3"/>
  <c r="AI601" i="3"/>
  <c r="AF601" i="3"/>
  <c r="AD603" i="3"/>
  <c r="AI602" i="3"/>
  <c r="AF602" i="3"/>
  <c r="AE602" i="3"/>
  <c r="AI603" i="3"/>
  <c r="AE603" i="3"/>
  <c r="AF603" i="3"/>
  <c r="AD604" i="3"/>
  <c r="AI604" i="3"/>
  <c r="AF604" i="3"/>
  <c r="AE604" i="3"/>
  <c r="AD605" i="3"/>
  <c r="AI605" i="3"/>
  <c r="AE605" i="3"/>
  <c r="AF605" i="3"/>
  <c r="AD606" i="3"/>
  <c r="AE606" i="3"/>
  <c r="AI606" i="3"/>
  <c r="AD607" i="3"/>
  <c r="AF606" i="3"/>
  <c r="AE607" i="3"/>
  <c r="AD608" i="3"/>
  <c r="AF607" i="3"/>
  <c r="AI607" i="3"/>
  <c r="AD609" i="3"/>
  <c r="AE608" i="3"/>
  <c r="AF608" i="3"/>
  <c r="AI608" i="3"/>
  <c r="AD610" i="3"/>
  <c r="AE609" i="3"/>
  <c r="AI609" i="3"/>
  <c r="AF609" i="3"/>
  <c r="AD611" i="3"/>
  <c r="AI610" i="3"/>
  <c r="AF610" i="3"/>
  <c r="AE610" i="3"/>
  <c r="AI611" i="3"/>
  <c r="AD612" i="3"/>
  <c r="AF611" i="3"/>
  <c r="AE611" i="3"/>
  <c r="AI612" i="3"/>
  <c r="AF612" i="3"/>
  <c r="AD613" i="3"/>
  <c r="AE612" i="3"/>
  <c r="AD614" i="3"/>
  <c r="AI613" i="3"/>
  <c r="AF613" i="3"/>
  <c r="AE613" i="3"/>
  <c r="AF614" i="3"/>
  <c r="AI614" i="3"/>
  <c r="AE614" i="3"/>
  <c r="AD615" i="3"/>
  <c r="AI615" i="3"/>
  <c r="AE615" i="3"/>
  <c r="AF615" i="3"/>
  <c r="AD616" i="3"/>
  <c r="AE616" i="3"/>
  <c r="AD617" i="3"/>
  <c r="AF616" i="3"/>
  <c r="AI616" i="3"/>
  <c r="AE617" i="3"/>
  <c r="AI617" i="3"/>
  <c r="AD618" i="3"/>
  <c r="AF617" i="3"/>
  <c r="AI618" i="3"/>
  <c r="AE618" i="3"/>
  <c r="AD619" i="3"/>
  <c r="AF618" i="3"/>
  <c r="AD620" i="3"/>
  <c r="AE619" i="3"/>
  <c r="AF619" i="3"/>
  <c r="AI619" i="3"/>
  <c r="AD621" i="3"/>
  <c r="AF620" i="3"/>
  <c r="AE620" i="3"/>
  <c r="AI620" i="3"/>
  <c r="AI621" i="3"/>
  <c r="AD622" i="3"/>
  <c r="AF621" i="3"/>
  <c r="AE621" i="3"/>
  <c r="AI622" i="3"/>
  <c r="AF622" i="3"/>
  <c r="AE622" i="3"/>
  <c r="AD623" i="3"/>
  <c r="AD624" i="3"/>
  <c r="AE623" i="3"/>
  <c r="AF623" i="3"/>
  <c r="AI623" i="3"/>
  <c r="AI624" i="3"/>
  <c r="AD625" i="3"/>
  <c r="AF624" i="3"/>
  <c r="AE624" i="3"/>
  <c r="AD626" i="3"/>
  <c r="AI625" i="3"/>
  <c r="AE625" i="3"/>
  <c r="AF625" i="3"/>
  <c r="AE626" i="3"/>
  <c r="AI626" i="3"/>
  <c r="AD627" i="3"/>
  <c r="AF626" i="3"/>
  <c r="AE627" i="3"/>
  <c r="AI627" i="3"/>
  <c r="AF627" i="3"/>
  <c r="AD628" i="3"/>
  <c r="AI628" i="3"/>
  <c r="AE628" i="3"/>
  <c r="AD629" i="3"/>
  <c r="AF628" i="3"/>
  <c r="AI629" i="3"/>
  <c r="AD630" i="3"/>
  <c r="AE629" i="3"/>
  <c r="AF629" i="3"/>
  <c r="AD631" i="3"/>
  <c r="AI630" i="3"/>
  <c r="AF630" i="3"/>
  <c r="AE630" i="3"/>
  <c r="AD632" i="3"/>
  <c r="AF631" i="3"/>
  <c r="AI631" i="3"/>
  <c r="AE631" i="3"/>
  <c r="AI632" i="3"/>
  <c r="AF632" i="3"/>
  <c r="AD633" i="3"/>
  <c r="AE632" i="3"/>
  <c r="AI633" i="3"/>
  <c r="AF633" i="3"/>
  <c r="AD634" i="3"/>
  <c r="AE633" i="3"/>
  <c r="AF634" i="3"/>
  <c r="AE634" i="3"/>
  <c r="AD635" i="3"/>
  <c r="AI634" i="3"/>
  <c r="AD636" i="3"/>
  <c r="AI635" i="3"/>
  <c r="AF635" i="3"/>
  <c r="AE635" i="3"/>
  <c r="AD637" i="3"/>
  <c r="AF636" i="3"/>
  <c r="AE636" i="3"/>
  <c r="AI636" i="3"/>
  <c r="AI637" i="3"/>
  <c r="AF637" i="3"/>
  <c r="AE637" i="3"/>
  <c r="AD638" i="3"/>
  <c r="AI638" i="3"/>
  <c r="AE638" i="3"/>
  <c r="AF638" i="3"/>
  <c r="AD639" i="3"/>
  <c r="AE639" i="3"/>
  <c r="AF639" i="3"/>
  <c r="AI639" i="3"/>
  <c r="AD640" i="3"/>
  <c r="AE640" i="3"/>
  <c r="AD641" i="3"/>
  <c r="AI640" i="3"/>
  <c r="AF640" i="3"/>
  <c r="AI641" i="3"/>
  <c r="AD642" i="3"/>
  <c r="AE641" i="3"/>
  <c r="AF641" i="3"/>
  <c r="AF642" i="3"/>
  <c r="AE642" i="3"/>
  <c r="AD643" i="3"/>
  <c r="AI642" i="3"/>
  <c r="AD644" i="3"/>
  <c r="AI643" i="3"/>
  <c r="AE643" i="3"/>
  <c r="AF643" i="3"/>
  <c r="AI644" i="3"/>
  <c r="AD645" i="3"/>
  <c r="AF644" i="3"/>
  <c r="AE644" i="3"/>
  <c r="AE645" i="3"/>
  <c r="AF645" i="3"/>
  <c r="AD646" i="3"/>
  <c r="AI645" i="3"/>
  <c r="AI646" i="3"/>
  <c r="AD647" i="3"/>
  <c r="AF646" i="3"/>
  <c r="AE646" i="3"/>
  <c r="AI647" i="3"/>
  <c r="AF647" i="3"/>
  <c r="AD648" i="3"/>
  <c r="AE647" i="3"/>
  <c r="AD649" i="3"/>
  <c r="AF648" i="3"/>
  <c r="AE648" i="3"/>
  <c r="AI648" i="3"/>
  <c r="AI649" i="3"/>
  <c r="AF649" i="3"/>
  <c r="AD650" i="3"/>
  <c r="AE649" i="3"/>
  <c r="AF650" i="3"/>
  <c r="AE650" i="3"/>
  <c r="AD651" i="3"/>
  <c r="AI650" i="3"/>
  <c r="AI651" i="3"/>
  <c r="AF651" i="3"/>
  <c r="AE651" i="3"/>
  <c r="AD652" i="3"/>
  <c r="AF652" i="3"/>
  <c r="AD653" i="3"/>
  <c r="AI652" i="3"/>
  <c r="AE652" i="3"/>
  <c r="AD654" i="3"/>
  <c r="AF653" i="3"/>
  <c r="AE653" i="3"/>
  <c r="AI653" i="3"/>
  <c r="AI654" i="3"/>
  <c r="AD655" i="3"/>
  <c r="AF654" i="3"/>
  <c r="AE654" i="3"/>
  <c r="AE655" i="3"/>
  <c r="AF655" i="3"/>
  <c r="AD656" i="3"/>
  <c r="AI655" i="3"/>
  <c r="AD657" i="3"/>
  <c r="AE656" i="3"/>
  <c r="AF656" i="3"/>
  <c r="AI656" i="3"/>
  <c r="AE657" i="3"/>
  <c r="AI657" i="3"/>
  <c r="AD658" i="3"/>
  <c r="AF657" i="3"/>
  <c r="AI658" i="3"/>
  <c r="AD659" i="3"/>
  <c r="AF658" i="3"/>
  <c r="AE658" i="3"/>
  <c r="AD660" i="3"/>
  <c r="AI659" i="3"/>
  <c r="AF659" i="3"/>
  <c r="AE659" i="3"/>
  <c r="AI660" i="3"/>
  <c r="AF660" i="3"/>
  <c r="AD661" i="3"/>
  <c r="AE660" i="3"/>
  <c r="AF661" i="3"/>
  <c r="AI661" i="3"/>
  <c r="AE661" i="3"/>
  <c r="AD662" i="3"/>
  <c r="AE662" i="3"/>
  <c r="AI662" i="3"/>
  <c r="AF662" i="3"/>
  <c r="AD663" i="3"/>
  <c r="AI663" i="3"/>
  <c r="AF663" i="3"/>
  <c r="AD664" i="3"/>
  <c r="AE663" i="3"/>
  <c r="AF664" i="3"/>
  <c r="AD665" i="3"/>
  <c r="AE664" i="3"/>
  <c r="AI664" i="3"/>
  <c r="AE665" i="3"/>
  <c r="AD666" i="3"/>
  <c r="AF665" i="3"/>
  <c r="AI665" i="3"/>
  <c r="AF666" i="3"/>
  <c r="AI666" i="3"/>
  <c r="AE666" i="3"/>
  <c r="AD667" i="3"/>
  <c r="AI667" i="3"/>
  <c r="AE667" i="3"/>
  <c r="AF667" i="3"/>
  <c r="AD668" i="3"/>
  <c r="AD669" i="3"/>
  <c r="AE668" i="3"/>
  <c r="AI668" i="3"/>
  <c r="AF668" i="3"/>
  <c r="AE669" i="3"/>
  <c r="AD670" i="3"/>
  <c r="AF669" i="3"/>
  <c r="AI669" i="3"/>
  <c r="AF670" i="3"/>
  <c r="AI670" i="3"/>
  <c r="AE670" i="3"/>
  <c r="AD671" i="3"/>
  <c r="AI671" i="3"/>
  <c r="AE671" i="3"/>
  <c r="AD672" i="3"/>
  <c r="AF671" i="3"/>
  <c r="AF672" i="3"/>
  <c r="AE672" i="3"/>
  <c r="AI672" i="3"/>
  <c r="AD673" i="3"/>
  <c r="AD674" i="3"/>
  <c r="AF673" i="3"/>
  <c r="AE673" i="3"/>
  <c r="AI673" i="3"/>
  <c r="AE674" i="3"/>
  <c r="AI674" i="3"/>
  <c r="AF674" i="3"/>
  <c r="AD675" i="3"/>
  <c r="AI675" i="3"/>
  <c r="AF675" i="3"/>
  <c r="AD676" i="3"/>
  <c r="AE675" i="3"/>
  <c r="AF676" i="3"/>
  <c r="AI676" i="3"/>
  <c r="AD677" i="3"/>
  <c r="AE676" i="3"/>
  <c r="AD678" i="3"/>
  <c r="AE677" i="3"/>
  <c r="AI677" i="3"/>
  <c r="AF677" i="3"/>
  <c r="AF678" i="3"/>
  <c r="AE678" i="3"/>
  <c r="AD679" i="3"/>
  <c r="AI678" i="3"/>
  <c r="AD680" i="3"/>
  <c r="AE679" i="3"/>
  <c r="AI679" i="3"/>
  <c r="AF679" i="3"/>
  <c r="AE680" i="3"/>
  <c r="AI680" i="3"/>
  <c r="AD681" i="3"/>
  <c r="AF680" i="3"/>
  <c r="AE681" i="3"/>
  <c r="AD682" i="3"/>
  <c r="AI681" i="3"/>
  <c r="AF681" i="3"/>
  <c r="AE682" i="3"/>
  <c r="AD683" i="3"/>
  <c r="AF682" i="3"/>
  <c r="AI682" i="3"/>
  <c r="AE683" i="3"/>
  <c r="AI683" i="3"/>
  <c r="AD684" i="3"/>
  <c r="AF683" i="3"/>
  <c r="AI684" i="3"/>
  <c r="AD685" i="3"/>
  <c r="AF684" i="3"/>
  <c r="AE684" i="3"/>
  <c r="AF685" i="3"/>
  <c r="AD686" i="3"/>
  <c r="AI685" i="3"/>
  <c r="AE685" i="3"/>
  <c r="AF686" i="3"/>
  <c r="AE686" i="3"/>
  <c r="AI686" i="3"/>
  <c r="AD687" i="3"/>
  <c r="AI687" i="3"/>
  <c r="AD688" i="3"/>
  <c r="AE687" i="3"/>
  <c r="AF687" i="3"/>
  <c r="AD689" i="3"/>
  <c r="AE688" i="3"/>
  <c r="AF688" i="3"/>
  <c r="AI688" i="3"/>
  <c r="AI689" i="3"/>
  <c r="AF689" i="3"/>
  <c r="AD690" i="3"/>
  <c r="AE689" i="3"/>
  <c r="AI690" i="3"/>
  <c r="AE690" i="3"/>
  <c r="AD691" i="3"/>
  <c r="AF690" i="3"/>
  <c r="AI691" i="3"/>
  <c r="AF691" i="3"/>
  <c r="AD692" i="3"/>
  <c r="AE691" i="3"/>
  <c r="AF692" i="3"/>
  <c r="AI692" i="3"/>
  <c r="AD693" i="3"/>
  <c r="AE692" i="3"/>
  <c r="AE693" i="3"/>
  <c r="AI693" i="3"/>
  <c r="AD694" i="3"/>
  <c r="AF693" i="3"/>
  <c r="AF694" i="3"/>
  <c r="AI694" i="3"/>
  <c r="AE694" i="3"/>
  <c r="AB4" i="1"/>
  <c r="AC4" i="1" s="1"/>
  <c r="AB10" i="1"/>
  <c r="AC10" i="1" s="1"/>
  <c r="AB7" i="1"/>
  <c r="AC7" i="1" s="1"/>
  <c r="AB11" i="1"/>
  <c r="AC11" i="1" s="1"/>
  <c r="AB8" i="1"/>
  <c r="AC8" i="1" s="1"/>
  <c r="AB12" i="1"/>
  <c r="AC12" i="1" s="1"/>
  <c r="AB6" i="1"/>
  <c r="AC6" i="1" s="1"/>
  <c r="AB5" i="1"/>
  <c r="AC5" i="1" s="1"/>
  <c r="AB9" i="1"/>
  <c r="AC9" i="1" s="1"/>
  <c r="AB13" i="1"/>
  <c r="AC13" i="1" s="1"/>
  <c r="Z15" i="1" l="1"/>
  <c r="AA14" i="1"/>
  <c r="BE25" i="1"/>
  <c r="BE20" i="1"/>
  <c r="BE21" i="1"/>
  <c r="BE18" i="1"/>
  <c r="BE19" i="1"/>
  <c r="BE22" i="1"/>
  <c r="BE24" i="1"/>
  <c r="BE17" i="1"/>
  <c r="BE26" i="1"/>
  <c r="BE23" i="1"/>
  <c r="O61" i="1"/>
  <c r="O68" i="1"/>
  <c r="O4" i="1"/>
  <c r="O69" i="1"/>
  <c r="O33" i="1"/>
  <c r="O59" i="1"/>
  <c r="O70" i="1"/>
  <c r="O63" i="1"/>
  <c r="O38" i="1"/>
  <c r="O64" i="1"/>
  <c r="O62" i="1"/>
  <c r="O15" i="1"/>
  <c r="O58" i="1"/>
  <c r="O48" i="1"/>
  <c r="O23" i="1"/>
  <c r="O36" i="1"/>
  <c r="O13" i="1"/>
  <c r="O54" i="1"/>
  <c r="O29" i="1"/>
  <c r="O41" i="1"/>
  <c r="O6" i="1"/>
  <c r="O67" i="1"/>
  <c r="O11" i="1"/>
  <c r="O20" i="1"/>
  <c r="O51" i="1"/>
  <c r="O55" i="1"/>
  <c r="O44" i="1"/>
  <c r="O30" i="1"/>
  <c r="O10" i="1"/>
  <c r="O24" i="1"/>
  <c r="O12" i="1"/>
  <c r="O42" i="1"/>
  <c r="O19" i="1"/>
  <c r="O7" i="1"/>
  <c r="O40" i="1"/>
  <c r="O5" i="1"/>
  <c r="O56" i="1"/>
  <c r="O9" i="1"/>
  <c r="O17" i="1"/>
  <c r="O65" i="1"/>
  <c r="O49" i="1"/>
  <c r="O50" i="1"/>
  <c r="O31" i="1"/>
  <c r="O16" i="1"/>
  <c r="O60" i="1"/>
  <c r="O45" i="1"/>
  <c r="O39" i="1"/>
  <c r="O57" i="1"/>
  <c r="O37" i="1"/>
  <c r="O53" i="1"/>
  <c r="O25" i="1"/>
  <c r="O32" i="1"/>
  <c r="O18" i="1"/>
  <c r="O21" i="1"/>
  <c r="O43" i="1"/>
  <c r="O26" i="1"/>
  <c r="O35" i="1"/>
  <c r="O52" i="1"/>
  <c r="O46" i="1"/>
  <c r="O66" i="1"/>
  <c r="O22" i="1"/>
  <c r="O3" i="1"/>
  <c r="O47" i="1"/>
  <c r="O27" i="1"/>
  <c r="O8" i="1"/>
  <c r="O14" i="1"/>
  <c r="O28" i="1"/>
  <c r="O34" i="1"/>
  <c r="O71" i="1"/>
  <c r="AR61" i="3"/>
  <c r="AR55" i="3"/>
  <c r="AR58" i="3"/>
  <c r="AR60" i="3"/>
  <c r="AR56" i="3"/>
  <c r="AR57" i="3"/>
  <c r="C18" i="3"/>
  <c r="G18" i="3" s="1"/>
  <c r="C21" i="3"/>
  <c r="G21" i="3" s="1"/>
  <c r="C16" i="3"/>
  <c r="G16" i="3" s="1"/>
  <c r="C20" i="3"/>
  <c r="G20" i="3" s="1"/>
  <c r="C27" i="3"/>
  <c r="G27" i="3" s="1"/>
  <c r="C25" i="3"/>
  <c r="G25" i="3" s="1"/>
  <c r="C22" i="3"/>
  <c r="G22" i="3" s="1"/>
  <c r="C23" i="3"/>
  <c r="G23" i="3" s="1"/>
  <c r="C19" i="3"/>
  <c r="G19" i="3" s="1"/>
  <c r="C24" i="3"/>
  <c r="G24" i="3" s="1"/>
  <c r="C26" i="3"/>
  <c r="G26" i="3" s="1"/>
  <c r="C17" i="3"/>
  <c r="G17" i="3" s="1"/>
  <c r="AR59" i="3"/>
  <c r="AB14" i="1"/>
  <c r="AC14" i="1" s="1"/>
  <c r="AG11" i="1"/>
  <c r="R4" i="1"/>
  <c r="Q4" i="1"/>
  <c r="S4" i="1"/>
  <c r="T4" i="1" s="1"/>
  <c r="P4" i="1"/>
  <c r="S62" i="1"/>
  <c r="T62" i="1" s="1"/>
  <c r="R62" i="1"/>
  <c r="Q62" i="1"/>
  <c r="P62" i="1"/>
  <c r="R29" i="1"/>
  <c r="S29" i="1"/>
  <c r="T29" i="1" s="1"/>
  <c r="Q29" i="1"/>
  <c r="P29" i="1"/>
  <c r="P11" i="1"/>
  <c r="R11" i="1"/>
  <c r="S11" i="1"/>
  <c r="T11" i="1" s="1"/>
  <c r="Q11" i="1"/>
  <c r="Q12" i="1"/>
  <c r="P12" i="1"/>
  <c r="R12" i="1"/>
  <c r="S12" i="1"/>
  <c r="T12" i="1" s="1"/>
  <c r="S40" i="1"/>
  <c r="T40" i="1" s="1"/>
  <c r="Q40" i="1"/>
  <c r="R40" i="1"/>
  <c r="P40" i="1"/>
  <c r="R17" i="1"/>
  <c r="S17" i="1"/>
  <c r="T17" i="1" s="1"/>
  <c r="P17" i="1"/>
  <c r="Q17" i="1"/>
  <c r="Q39" i="1"/>
  <c r="S39" i="1"/>
  <c r="T39" i="1" s="1"/>
  <c r="R39" i="1"/>
  <c r="P39" i="1"/>
  <c r="R25" i="1"/>
  <c r="Q25" i="1"/>
  <c r="S25" i="1"/>
  <c r="T25" i="1" s="1"/>
  <c r="P25" i="1"/>
  <c r="Q43" i="1"/>
  <c r="P43" i="1"/>
  <c r="S43" i="1"/>
  <c r="T43" i="1" s="1"/>
  <c r="R43" i="1"/>
  <c r="Q47" i="1"/>
  <c r="P47" i="1"/>
  <c r="R47" i="1"/>
  <c r="S47" i="1"/>
  <c r="T47" i="1" s="1"/>
  <c r="AG4" i="1"/>
  <c r="H23" i="3"/>
  <c r="AI8" i="3"/>
  <c r="AI6" i="3"/>
  <c r="S69" i="1"/>
  <c r="T69" i="1" s="1"/>
  <c r="Q69" i="1"/>
  <c r="R69" i="1"/>
  <c r="P69" i="1"/>
  <c r="P63" i="1"/>
  <c r="Q63" i="1"/>
  <c r="R63" i="1"/>
  <c r="S63" i="1"/>
  <c r="T63" i="1" s="1"/>
  <c r="Q15" i="1"/>
  <c r="R15" i="1"/>
  <c r="P15" i="1"/>
  <c r="S15" i="1"/>
  <c r="T15" i="1" s="1"/>
  <c r="R36" i="1"/>
  <c r="Q36" i="1"/>
  <c r="S36" i="1"/>
  <c r="T36" i="1" s="1"/>
  <c r="P36" i="1"/>
  <c r="P41" i="1"/>
  <c r="S41" i="1"/>
  <c r="T41" i="1" s="1"/>
  <c r="R41" i="1"/>
  <c r="Q41" i="1"/>
  <c r="R20" i="1"/>
  <c r="S20" i="1"/>
  <c r="T20" i="1" s="1"/>
  <c r="P20" i="1"/>
  <c r="Q20" i="1"/>
  <c r="Q30" i="1"/>
  <c r="R30" i="1"/>
  <c r="P30" i="1"/>
  <c r="S30" i="1"/>
  <c r="T30" i="1" s="1"/>
  <c r="P42" i="1"/>
  <c r="R42" i="1"/>
  <c r="S42" i="1"/>
  <c r="T42" i="1" s="1"/>
  <c r="Q42" i="1"/>
  <c r="Q5" i="1"/>
  <c r="S5" i="1"/>
  <c r="T5" i="1" s="1"/>
  <c r="P5" i="1"/>
  <c r="R5" i="1"/>
  <c r="P65" i="1"/>
  <c r="S65" i="1"/>
  <c r="T65" i="1" s="1"/>
  <c r="Q65" i="1"/>
  <c r="R65" i="1"/>
  <c r="S16" i="1"/>
  <c r="T16" i="1" s="1"/>
  <c r="R16" i="1"/>
  <c r="Q16" i="1"/>
  <c r="P16" i="1"/>
  <c r="S57" i="1"/>
  <c r="T57" i="1" s="1"/>
  <c r="P57" i="1"/>
  <c r="R57" i="1"/>
  <c r="Q57" i="1"/>
  <c r="R32" i="1"/>
  <c r="S32" i="1"/>
  <c r="T32" i="1" s="1"/>
  <c r="P32" i="1"/>
  <c r="Q32" i="1"/>
  <c r="S26" i="1"/>
  <c r="T26" i="1" s="1"/>
  <c r="Q26" i="1"/>
  <c r="P26" i="1"/>
  <c r="R26" i="1"/>
  <c r="S66" i="1"/>
  <c r="T66" i="1" s="1"/>
  <c r="Q66" i="1"/>
  <c r="P66" i="1"/>
  <c r="R66" i="1"/>
  <c r="R27" i="1"/>
  <c r="P27" i="1"/>
  <c r="Q27" i="1"/>
  <c r="S27" i="1"/>
  <c r="T27" i="1" s="1"/>
  <c r="P34" i="1"/>
  <c r="Q34" i="1"/>
  <c r="R34" i="1"/>
  <c r="S34" i="1"/>
  <c r="T34" i="1" s="1"/>
  <c r="AG3" i="1"/>
  <c r="AI4" i="3"/>
  <c r="H18" i="3"/>
  <c r="H27" i="3"/>
  <c r="H19" i="3"/>
  <c r="AG14" i="1"/>
  <c r="AG10" i="1"/>
  <c r="AG7" i="1"/>
  <c r="S60" i="1"/>
  <c r="T60" i="1" s="1"/>
  <c r="Q60" i="1"/>
  <c r="R60" i="1"/>
  <c r="P60" i="1"/>
  <c r="Q71" i="1"/>
  <c r="S71" i="1"/>
  <c r="T71" i="1" s="1"/>
  <c r="P71" i="1"/>
  <c r="R71" i="1"/>
  <c r="AI3" i="3"/>
  <c r="H25" i="3"/>
  <c r="H24" i="3"/>
  <c r="AG12" i="1"/>
  <c r="AG8" i="1"/>
  <c r="Q61" i="1"/>
  <c r="S61" i="1"/>
  <c r="T61" i="1" s="1"/>
  <c r="R61" i="1"/>
  <c r="P61" i="1"/>
  <c r="S33" i="1"/>
  <c r="T33" i="1" s="1"/>
  <c r="Q33" i="1"/>
  <c r="P33" i="1"/>
  <c r="R33" i="1"/>
  <c r="R38" i="1"/>
  <c r="Q38" i="1"/>
  <c r="S38" i="1"/>
  <c r="T38" i="1" s="1"/>
  <c r="P38" i="1"/>
  <c r="R58" i="1"/>
  <c r="Q58" i="1"/>
  <c r="S58" i="1"/>
  <c r="T58" i="1" s="1"/>
  <c r="P58" i="1"/>
  <c r="P13" i="1"/>
  <c r="R13" i="1"/>
  <c r="Q13" i="1"/>
  <c r="S13" i="1"/>
  <c r="T13" i="1" s="1"/>
  <c r="R6" i="1"/>
  <c r="S6" i="1"/>
  <c r="T6" i="1" s="1"/>
  <c r="Q6" i="1"/>
  <c r="P6" i="1"/>
  <c r="Q51" i="1"/>
  <c r="S51" i="1"/>
  <c r="T51" i="1" s="1"/>
  <c r="R51" i="1"/>
  <c r="P51" i="1"/>
  <c r="Q10" i="1"/>
  <c r="P10" i="1"/>
  <c r="R10" i="1"/>
  <c r="S10" i="1"/>
  <c r="T10" i="1" s="1"/>
  <c r="P19" i="1"/>
  <c r="R19" i="1"/>
  <c r="S19" i="1"/>
  <c r="T19" i="1" s="1"/>
  <c r="Q19" i="1"/>
  <c r="P56" i="1"/>
  <c r="R56" i="1"/>
  <c r="S56" i="1"/>
  <c r="T56" i="1" s="1"/>
  <c r="Q56" i="1"/>
  <c r="P49" i="1"/>
  <c r="S49" i="1"/>
  <c r="T49" i="1" s="1"/>
  <c r="Q49" i="1"/>
  <c r="R49" i="1"/>
  <c r="S37" i="1"/>
  <c r="T37" i="1" s="1"/>
  <c r="P37" i="1"/>
  <c r="R37" i="1"/>
  <c r="Q37" i="1"/>
  <c r="Q18" i="1"/>
  <c r="S18" i="1"/>
  <c r="T18" i="1" s="1"/>
  <c r="R18" i="1"/>
  <c r="P18" i="1"/>
  <c r="P35" i="1"/>
  <c r="Q35" i="1"/>
  <c r="S35" i="1"/>
  <c r="T35" i="1" s="1"/>
  <c r="R35" i="1"/>
  <c r="R22" i="1"/>
  <c r="Q22" i="1"/>
  <c r="S22" i="1"/>
  <c r="T22" i="1" s="1"/>
  <c r="P22" i="1"/>
  <c r="R8" i="1"/>
  <c r="Q8" i="1"/>
  <c r="S8" i="1"/>
  <c r="T8" i="1" s="1"/>
  <c r="P8" i="1"/>
  <c r="H21" i="3"/>
  <c r="AG9" i="1"/>
  <c r="AG6" i="1"/>
  <c r="S68" i="1"/>
  <c r="T68" i="1" s="1"/>
  <c r="Q68" i="1"/>
  <c r="R68" i="1"/>
  <c r="P68" i="1"/>
  <c r="P59" i="1"/>
  <c r="R59" i="1"/>
  <c r="S59" i="1"/>
  <c r="T59" i="1" s="1"/>
  <c r="Q59" i="1"/>
  <c r="R64" i="1"/>
  <c r="Q64" i="1"/>
  <c r="S64" i="1"/>
  <c r="T64" i="1" s="1"/>
  <c r="P64" i="1"/>
  <c r="S48" i="1"/>
  <c r="T48" i="1" s="1"/>
  <c r="R48" i="1"/>
  <c r="Q48" i="1"/>
  <c r="P48" i="1"/>
  <c r="Q54" i="1"/>
  <c r="S54" i="1"/>
  <c r="T54" i="1" s="1"/>
  <c r="P54" i="1"/>
  <c r="R54" i="1"/>
  <c r="R67" i="1"/>
  <c r="S67" i="1"/>
  <c r="T67" i="1" s="1"/>
  <c r="Q67" i="1"/>
  <c r="P67" i="1"/>
  <c r="Q55" i="1"/>
  <c r="R55" i="1"/>
  <c r="P55" i="1"/>
  <c r="S55" i="1"/>
  <c r="T55" i="1" s="1"/>
  <c r="R24" i="1"/>
  <c r="S24" i="1"/>
  <c r="T24" i="1" s="1"/>
  <c r="P24" i="1"/>
  <c r="Q24" i="1"/>
  <c r="P7" i="1"/>
  <c r="R7" i="1"/>
  <c r="S7" i="1"/>
  <c r="T7" i="1" s="1"/>
  <c r="Q7" i="1"/>
  <c r="R9" i="1"/>
  <c r="Q9" i="1"/>
  <c r="S9" i="1"/>
  <c r="T9" i="1" s="1"/>
  <c r="P9" i="1"/>
  <c r="R50" i="1"/>
  <c r="P50" i="1"/>
  <c r="Q50" i="1"/>
  <c r="S50" i="1"/>
  <c r="T50" i="1" s="1"/>
  <c r="P45" i="1"/>
  <c r="R45" i="1"/>
  <c r="S45" i="1"/>
  <c r="T45" i="1" s="1"/>
  <c r="Q45" i="1"/>
  <c r="S53" i="1"/>
  <c r="T53" i="1" s="1"/>
  <c r="R53" i="1"/>
  <c r="P53" i="1"/>
  <c r="Q53" i="1"/>
  <c r="S21" i="1"/>
  <c r="T21" i="1" s="1"/>
  <c r="R21" i="1"/>
  <c r="P21" i="1"/>
  <c r="Q21" i="1"/>
  <c r="S52" i="1"/>
  <c r="T52" i="1" s="1"/>
  <c r="P52" i="1"/>
  <c r="R52" i="1"/>
  <c r="Q52" i="1"/>
  <c r="Q3" i="1"/>
  <c r="R3" i="1"/>
  <c r="S3" i="1"/>
  <c r="T3" i="1" s="1"/>
  <c r="P3" i="1"/>
  <c r="P14" i="1"/>
  <c r="R14" i="1"/>
  <c r="S14" i="1"/>
  <c r="T14" i="1" s="1"/>
  <c r="Q14" i="1"/>
  <c r="H16" i="3"/>
  <c r="H22" i="3"/>
  <c r="H26" i="3"/>
  <c r="AG13" i="1"/>
  <c r="AG5" i="1"/>
  <c r="R70" i="1"/>
  <c r="S70" i="1"/>
  <c r="T70" i="1" s="1"/>
  <c r="P70" i="1"/>
  <c r="Q70" i="1"/>
  <c r="R23" i="1"/>
  <c r="S23" i="1"/>
  <c r="T23" i="1" s="1"/>
  <c r="P23" i="1"/>
  <c r="Q23" i="1"/>
  <c r="Q44" i="1"/>
  <c r="S44" i="1"/>
  <c r="T44" i="1" s="1"/>
  <c r="R44" i="1"/>
  <c r="P44" i="1"/>
  <c r="R31" i="1"/>
  <c r="P31" i="1"/>
  <c r="S31" i="1"/>
  <c r="T31" i="1" s="1"/>
  <c r="Q31" i="1"/>
  <c r="P46" i="1"/>
  <c r="S46" i="1"/>
  <c r="T46" i="1" s="1"/>
  <c r="Q46" i="1"/>
  <c r="R46" i="1"/>
  <c r="Q28" i="1"/>
  <c r="S28" i="1"/>
  <c r="T28" i="1" s="1"/>
  <c r="R28" i="1"/>
  <c r="P28" i="1"/>
  <c r="H20" i="3"/>
  <c r="H17" i="3"/>
  <c r="Z16" i="1" l="1"/>
  <c r="AA15" i="1"/>
  <c r="AB15" i="1"/>
  <c r="M3" i="3" a="1"/>
  <c r="AG15" i="1"/>
  <c r="AC15" i="1"/>
  <c r="Z17" i="1" l="1"/>
  <c r="AA16" i="1"/>
  <c r="M5" i="3"/>
  <c r="M27" i="3"/>
  <c r="M57" i="3"/>
  <c r="M56" i="3"/>
  <c r="M31" i="3"/>
  <c r="M21" i="3"/>
  <c r="M51" i="3"/>
  <c r="M30" i="3"/>
  <c r="M7" i="3"/>
  <c r="M35" i="3"/>
  <c r="M11" i="3"/>
  <c r="M25" i="3"/>
  <c r="M32" i="3"/>
  <c r="M46" i="3"/>
  <c r="M48" i="3"/>
  <c r="M42" i="3"/>
  <c r="M10" i="3"/>
  <c r="M22" i="3"/>
  <c r="M8" i="3"/>
  <c r="M50" i="3"/>
  <c r="M19" i="3"/>
  <c r="M15" i="3"/>
  <c r="M17" i="3"/>
  <c r="M40" i="3"/>
  <c r="M14" i="3"/>
  <c r="M23" i="3"/>
  <c r="M38" i="3"/>
  <c r="M28" i="3"/>
  <c r="M26" i="3"/>
  <c r="M47" i="3"/>
  <c r="M3" i="3"/>
  <c r="M36" i="3"/>
  <c r="M54" i="3"/>
  <c r="M53" i="3"/>
  <c r="M37" i="3"/>
  <c r="M55" i="3"/>
  <c r="M6" i="3"/>
  <c r="M41" i="3"/>
  <c r="M16" i="3"/>
  <c r="M24" i="3"/>
  <c r="M20" i="3"/>
  <c r="M4" i="3"/>
  <c r="M49" i="3"/>
  <c r="M29" i="3"/>
  <c r="M13" i="3"/>
  <c r="M44" i="3"/>
  <c r="M18" i="3"/>
  <c r="M39" i="3"/>
  <c r="M34" i="3"/>
  <c r="M12" i="3"/>
  <c r="M43" i="3"/>
  <c r="M33" i="3"/>
  <c r="M52" i="3"/>
  <c r="M9" i="3"/>
  <c r="M45" i="3"/>
  <c r="AB16" i="1"/>
  <c r="Q57" i="3"/>
  <c r="O57" i="3"/>
  <c r="P57" i="3"/>
  <c r="N57" i="3"/>
  <c r="Q51" i="3"/>
  <c r="O51" i="3"/>
  <c r="N51" i="3"/>
  <c r="P51" i="3"/>
  <c r="O11" i="3"/>
  <c r="Q11" i="3"/>
  <c r="P11" i="3"/>
  <c r="N11" i="3"/>
  <c r="N48" i="3"/>
  <c r="P48" i="3"/>
  <c r="Q48" i="3"/>
  <c r="O48" i="3"/>
  <c r="N8" i="3"/>
  <c r="Q8" i="3"/>
  <c r="O8" i="3"/>
  <c r="P8" i="3"/>
  <c r="O17" i="3"/>
  <c r="N17" i="3"/>
  <c r="Q17" i="3"/>
  <c r="P17" i="3"/>
  <c r="P38" i="3"/>
  <c r="N38" i="3"/>
  <c r="Q38" i="3"/>
  <c r="O38" i="3"/>
  <c r="N3" i="3"/>
  <c r="O3" i="3"/>
  <c r="P3" i="3"/>
  <c r="Q3" i="3"/>
  <c r="O37" i="3"/>
  <c r="Q37" i="3"/>
  <c r="P37" i="3"/>
  <c r="N37" i="3"/>
  <c r="O16" i="3"/>
  <c r="Q16" i="3"/>
  <c r="P16" i="3"/>
  <c r="N16" i="3"/>
  <c r="O49" i="3"/>
  <c r="P49" i="3"/>
  <c r="N49" i="3"/>
  <c r="Q49" i="3"/>
  <c r="N18" i="3"/>
  <c r="O18" i="3"/>
  <c r="P18" i="3"/>
  <c r="Q18" i="3"/>
  <c r="P43" i="3"/>
  <c r="Q43" i="3"/>
  <c r="N43" i="3"/>
  <c r="O43" i="3"/>
  <c r="N45" i="3"/>
  <c r="O45" i="3"/>
  <c r="P45" i="3"/>
  <c r="Q45" i="3"/>
  <c r="N31" i="3"/>
  <c r="O31" i="3"/>
  <c r="Q31" i="3"/>
  <c r="P31" i="3"/>
  <c r="Q32" i="3"/>
  <c r="P32" i="3"/>
  <c r="O32" i="3"/>
  <c r="N32" i="3"/>
  <c r="Q19" i="3"/>
  <c r="P19" i="3"/>
  <c r="O19" i="3"/>
  <c r="N19" i="3"/>
  <c r="N26" i="3"/>
  <c r="P26" i="3"/>
  <c r="Q26" i="3"/>
  <c r="O26" i="3"/>
  <c r="O6" i="3"/>
  <c r="Q6" i="3"/>
  <c r="P6" i="3"/>
  <c r="N6" i="3"/>
  <c r="N13" i="3"/>
  <c r="P13" i="3"/>
  <c r="O13" i="3"/>
  <c r="Q13" i="3"/>
  <c r="O52" i="3"/>
  <c r="P52" i="3"/>
  <c r="Q52" i="3"/>
  <c r="N52" i="3"/>
  <c r="N27" i="3"/>
  <c r="O27" i="3"/>
  <c r="P27" i="3"/>
  <c r="Q27" i="3"/>
  <c r="P46" i="3"/>
  <c r="N46" i="3"/>
  <c r="O46" i="3"/>
  <c r="Q46" i="3"/>
  <c r="O15" i="3"/>
  <c r="P15" i="3"/>
  <c r="N15" i="3"/>
  <c r="Q15" i="3"/>
  <c r="N47" i="3"/>
  <c r="Q47" i="3"/>
  <c r="O47" i="3"/>
  <c r="P47" i="3"/>
  <c r="Q41" i="3"/>
  <c r="N41" i="3"/>
  <c r="O41" i="3"/>
  <c r="P41" i="3"/>
  <c r="O12" i="3"/>
  <c r="Q12" i="3"/>
  <c r="N12" i="3"/>
  <c r="P12" i="3"/>
  <c r="N56" i="3"/>
  <c r="Q56" i="3"/>
  <c r="P56" i="3"/>
  <c r="O56" i="3"/>
  <c r="Q30" i="3"/>
  <c r="P30" i="3"/>
  <c r="N30" i="3"/>
  <c r="O30" i="3"/>
  <c r="N25" i="3"/>
  <c r="Q25" i="3"/>
  <c r="O25" i="3"/>
  <c r="P25" i="3"/>
  <c r="P42" i="3"/>
  <c r="Q42" i="3"/>
  <c r="N42" i="3"/>
  <c r="O42" i="3"/>
  <c r="O50" i="3"/>
  <c r="Q50" i="3"/>
  <c r="N50" i="3"/>
  <c r="P50" i="3"/>
  <c r="Q40" i="3"/>
  <c r="O40" i="3"/>
  <c r="N40" i="3"/>
  <c r="P40" i="3"/>
  <c r="Q28" i="3"/>
  <c r="O28" i="3"/>
  <c r="N28" i="3"/>
  <c r="P28" i="3"/>
  <c r="O36" i="3"/>
  <c r="Q36" i="3"/>
  <c r="N36" i="3"/>
  <c r="P36" i="3"/>
  <c r="N55" i="3"/>
  <c r="Q55" i="3"/>
  <c r="O55" i="3"/>
  <c r="P55" i="3"/>
  <c r="Q24" i="3"/>
  <c r="N24" i="3"/>
  <c r="P24" i="3"/>
  <c r="O24" i="3"/>
  <c r="Q29" i="3"/>
  <c r="O29" i="3"/>
  <c r="N29" i="3"/>
  <c r="P29" i="3"/>
  <c r="Q39" i="3"/>
  <c r="O39" i="3"/>
  <c r="P39" i="3"/>
  <c r="N39" i="3"/>
  <c r="N33" i="3"/>
  <c r="P33" i="3"/>
  <c r="Q33" i="3"/>
  <c r="O33" i="3"/>
  <c r="Q5" i="3"/>
  <c r="P5" i="3"/>
  <c r="O5" i="3"/>
  <c r="N5" i="3"/>
  <c r="O7" i="3"/>
  <c r="P7" i="3"/>
  <c r="Q7" i="3"/>
  <c r="N7" i="3"/>
  <c r="N10" i="3"/>
  <c r="P10" i="3"/>
  <c r="Q10" i="3"/>
  <c r="O10" i="3"/>
  <c r="Q14" i="3"/>
  <c r="P14" i="3"/>
  <c r="O14" i="3"/>
  <c r="N14" i="3"/>
  <c r="O54" i="3"/>
  <c r="N54" i="3"/>
  <c r="P54" i="3"/>
  <c r="Q54" i="3"/>
  <c r="P20" i="3"/>
  <c r="Q20" i="3"/>
  <c r="N20" i="3"/>
  <c r="O20" i="3"/>
  <c r="O34" i="3"/>
  <c r="N34" i="3"/>
  <c r="P34" i="3"/>
  <c r="Q34" i="3"/>
  <c r="N21" i="3"/>
  <c r="Q21" i="3"/>
  <c r="O21" i="3"/>
  <c r="P21" i="3"/>
  <c r="P35" i="3"/>
  <c r="N35" i="3"/>
  <c r="O35" i="3"/>
  <c r="Q35" i="3"/>
  <c r="Q22" i="3"/>
  <c r="P22" i="3"/>
  <c r="N22" i="3"/>
  <c r="O22" i="3"/>
  <c r="Q23" i="3"/>
  <c r="O23" i="3"/>
  <c r="P23" i="3"/>
  <c r="N23" i="3"/>
  <c r="N53" i="3"/>
  <c r="Q53" i="3"/>
  <c r="P53" i="3"/>
  <c r="O53" i="3"/>
  <c r="Q4" i="3"/>
  <c r="O4" i="3"/>
  <c r="N4" i="3"/>
  <c r="P4" i="3"/>
  <c r="Q44" i="3"/>
  <c r="O44" i="3"/>
  <c r="P44" i="3"/>
  <c r="N44" i="3"/>
  <c r="Q9" i="3"/>
  <c r="N9" i="3"/>
  <c r="O9" i="3"/>
  <c r="P9" i="3"/>
  <c r="AG16" i="1"/>
  <c r="AC16" i="1"/>
  <c r="Z18" i="1" l="1"/>
  <c r="AA17" i="1"/>
  <c r="R9" i="3"/>
  <c r="R44" i="3"/>
  <c r="R4" i="3"/>
  <c r="R53" i="3"/>
  <c r="R23" i="3"/>
  <c r="R22" i="3"/>
  <c r="R35" i="3"/>
  <c r="R21" i="3"/>
  <c r="R34" i="3"/>
  <c r="R20" i="3"/>
  <c r="R54" i="3"/>
  <c r="R14" i="3"/>
  <c r="R10" i="3"/>
  <c r="R7" i="3"/>
  <c r="R5" i="3"/>
  <c r="R33" i="3"/>
  <c r="R39" i="3"/>
  <c r="R29" i="3"/>
  <c r="R24" i="3"/>
  <c r="R55" i="3"/>
  <c r="R36" i="3"/>
  <c r="R28" i="3"/>
  <c r="R40" i="3"/>
  <c r="R50" i="3"/>
  <c r="R42" i="3"/>
  <c r="R25" i="3"/>
  <c r="R30" i="3"/>
  <c r="R56" i="3"/>
  <c r="R12" i="3"/>
  <c r="R41" i="3"/>
  <c r="R47" i="3"/>
  <c r="R15" i="3"/>
  <c r="R46" i="3"/>
  <c r="R27" i="3"/>
  <c r="R52" i="3"/>
  <c r="R13" i="3"/>
  <c r="R6" i="3"/>
  <c r="R26" i="3"/>
  <c r="R19" i="3"/>
  <c r="R32" i="3"/>
  <c r="R31" i="3"/>
  <c r="R45" i="3"/>
  <c r="R43" i="3"/>
  <c r="R18" i="3"/>
  <c r="R49" i="3"/>
  <c r="R16" i="3"/>
  <c r="R37" i="3"/>
  <c r="R3" i="3"/>
  <c r="R38" i="3"/>
  <c r="R17" i="3"/>
  <c r="R8" i="3"/>
  <c r="R48" i="3"/>
  <c r="R11" i="3"/>
  <c r="R51" i="3"/>
  <c r="R57" i="3"/>
  <c r="AB17" i="1"/>
  <c r="S9" i="3"/>
  <c r="S23" i="3"/>
  <c r="S34" i="3"/>
  <c r="S10" i="3"/>
  <c r="S39" i="3"/>
  <c r="S36" i="3"/>
  <c r="S42" i="3"/>
  <c r="S12" i="3"/>
  <c r="S46" i="3"/>
  <c r="S6" i="3"/>
  <c r="S31" i="3"/>
  <c r="S11" i="3"/>
  <c r="S44" i="3"/>
  <c r="S22" i="3"/>
  <c r="S20" i="3"/>
  <c r="S7" i="3"/>
  <c r="S29" i="3"/>
  <c r="S28" i="3"/>
  <c r="S25" i="3"/>
  <c r="S41" i="3"/>
  <c r="S27" i="3"/>
  <c r="S26" i="3"/>
  <c r="S45" i="3"/>
  <c r="S16" i="3"/>
  <c r="S17" i="3"/>
  <c r="S51" i="3"/>
  <c r="S4" i="3"/>
  <c r="S35" i="3"/>
  <c r="S54" i="3"/>
  <c r="S5" i="3"/>
  <c r="S24" i="3"/>
  <c r="S40" i="3"/>
  <c r="S30" i="3"/>
  <c r="S47" i="3"/>
  <c r="S52" i="3"/>
  <c r="S19" i="3"/>
  <c r="S43" i="3"/>
  <c r="S37" i="3"/>
  <c r="S8" i="3"/>
  <c r="S57" i="3"/>
  <c r="S49" i="3"/>
  <c r="S53" i="3"/>
  <c r="S21" i="3"/>
  <c r="S14" i="3"/>
  <c r="S33" i="3"/>
  <c r="S55" i="3"/>
  <c r="S50" i="3"/>
  <c r="S56" i="3"/>
  <c r="S15" i="3"/>
  <c r="S13" i="3"/>
  <c r="S32" i="3"/>
  <c r="S18" i="3"/>
  <c r="S3" i="3"/>
  <c r="S48" i="3"/>
  <c r="S38" i="3"/>
  <c r="AG17" i="1"/>
  <c r="AC17" i="1"/>
  <c r="Z19" i="1" l="1"/>
  <c r="AA18" i="1"/>
  <c r="AB18" i="1"/>
  <c r="AG18" i="1"/>
  <c r="AC18" i="1"/>
  <c r="Z20" i="1" l="1"/>
  <c r="AA19" i="1"/>
  <c r="AB19" i="1"/>
  <c r="AG19" i="1"/>
  <c r="AC19" i="1"/>
  <c r="Z21" i="1" l="1"/>
  <c r="AA20" i="1"/>
  <c r="AB20" i="1"/>
  <c r="AG20" i="1"/>
  <c r="AC20" i="1"/>
  <c r="AA21" i="1" l="1"/>
  <c r="Z22" i="1"/>
  <c r="AA22" i="1" s="1"/>
  <c r="AB22" i="1"/>
  <c r="AB21" i="1"/>
  <c r="AG22" i="1"/>
  <c r="AC22" i="1"/>
  <c r="AG21" i="1"/>
  <c r="AC21" i="1"/>
  <c r="Z23" i="1" l="1"/>
  <c r="Z24" i="1" l="1"/>
  <c r="AA23" i="1"/>
  <c r="AB23" i="1"/>
  <c r="AG23" i="1"/>
  <c r="AC23" i="1"/>
  <c r="Z25" i="1" l="1"/>
  <c r="AA24" i="1"/>
  <c r="AB24" i="1"/>
  <c r="AG24" i="1"/>
  <c r="AC24" i="1"/>
  <c r="Z26" i="1" l="1"/>
  <c r="AA25" i="1"/>
  <c r="AB25" i="1"/>
  <c r="AG25" i="1"/>
  <c r="AC25" i="1"/>
  <c r="Z27" i="1" l="1"/>
  <c r="AA26" i="1"/>
  <c r="AB26" i="1"/>
  <c r="AG26" i="1"/>
  <c r="AC26" i="1"/>
  <c r="Z28" i="1" l="1"/>
  <c r="AA27" i="1"/>
  <c r="AB27" i="1"/>
  <c r="AG27" i="1"/>
  <c r="AC27" i="1"/>
  <c r="Z29" i="1" l="1"/>
  <c r="AA28" i="1"/>
  <c r="AB28" i="1"/>
  <c r="AG28" i="1"/>
  <c r="AC28" i="1"/>
  <c r="Z30" i="1" l="1"/>
  <c r="AA29" i="1"/>
  <c r="AB29" i="1"/>
  <c r="AG29" i="1"/>
  <c r="AC29" i="1"/>
  <c r="AA30" i="1" l="1"/>
  <c r="Z31" i="1"/>
  <c r="AB30" i="1"/>
  <c r="AG30" i="1"/>
  <c r="AC30" i="1"/>
  <c r="Z32" i="1" l="1"/>
  <c r="AA31" i="1"/>
  <c r="AB31" i="1"/>
  <c r="AG31" i="1"/>
  <c r="AC31" i="1"/>
  <c r="Z33" i="1" l="1"/>
  <c r="AA32" i="1"/>
  <c r="AB32" i="1"/>
  <c r="AG32" i="1"/>
  <c r="AC32" i="1"/>
  <c r="AA33" i="1" l="1"/>
  <c r="Z34" i="1"/>
  <c r="AB33" i="1"/>
  <c r="AG33" i="1"/>
  <c r="AC33" i="1"/>
  <c r="Z35" i="1" l="1"/>
  <c r="AA34" i="1"/>
  <c r="AB34" i="1"/>
  <c r="AG34" i="1"/>
  <c r="AC34" i="1"/>
  <c r="Z36" i="1" l="1"/>
  <c r="AA35" i="1"/>
  <c r="AB35" i="1"/>
  <c r="AG35" i="1"/>
  <c r="AC35" i="1"/>
  <c r="Z37" i="1" l="1"/>
  <c r="AA36" i="1"/>
  <c r="AB36" i="1"/>
  <c r="AG36" i="1"/>
  <c r="AC36" i="1"/>
  <c r="Z38" i="1" l="1"/>
  <c r="AA37" i="1"/>
  <c r="AB37" i="1"/>
  <c r="AG37" i="1"/>
  <c r="AC37" i="1"/>
  <c r="Z39" i="1" l="1"/>
  <c r="AA38" i="1"/>
  <c r="AB38" i="1"/>
  <c r="AG38" i="1"/>
  <c r="AC38" i="1"/>
  <c r="Z40" i="1" l="1"/>
  <c r="AA39" i="1"/>
  <c r="AB39" i="1"/>
  <c r="AG39" i="1"/>
  <c r="AC39" i="1"/>
  <c r="Z41" i="1" l="1"/>
  <c r="AA40" i="1"/>
  <c r="AB40" i="1"/>
  <c r="AG40" i="1"/>
  <c r="AC40" i="1"/>
  <c r="Z42" i="1" l="1"/>
  <c r="AA41" i="1"/>
  <c r="AB41" i="1"/>
  <c r="AG41" i="1"/>
  <c r="AC41" i="1"/>
  <c r="Z43" i="1" l="1"/>
  <c r="AA42" i="1"/>
  <c r="AB42" i="1"/>
  <c r="AG42" i="1"/>
  <c r="AC42" i="1"/>
  <c r="Z44" i="1" l="1"/>
  <c r="AA43" i="1"/>
  <c r="AB43" i="1"/>
  <c r="AG43" i="1"/>
  <c r="AC43" i="1"/>
  <c r="Z45" i="1" l="1"/>
  <c r="AA44" i="1"/>
  <c r="AB44" i="1"/>
  <c r="AG44" i="1"/>
  <c r="AC44" i="1"/>
  <c r="Z46" i="1" l="1"/>
  <c r="AA45" i="1"/>
  <c r="AB45" i="1"/>
  <c r="AG45" i="1"/>
  <c r="AC45" i="1"/>
  <c r="Z47" i="1" l="1"/>
  <c r="AA46" i="1"/>
  <c r="AB46" i="1"/>
  <c r="AG46" i="1"/>
  <c r="AC46" i="1"/>
  <c r="Z48" i="1" l="1"/>
  <c r="AA47" i="1"/>
  <c r="AB47" i="1"/>
  <c r="AG47" i="1"/>
  <c r="AC47" i="1"/>
  <c r="Z49" i="1" l="1"/>
  <c r="AA48" i="1"/>
  <c r="AB48" i="1"/>
  <c r="AG48" i="1"/>
  <c r="AC48" i="1"/>
  <c r="Z50" i="1" l="1"/>
  <c r="AA49" i="1"/>
  <c r="AB49" i="1"/>
  <c r="AG49" i="1"/>
  <c r="AC49" i="1"/>
  <c r="Z51" i="1" l="1"/>
  <c r="AA50" i="1"/>
  <c r="AB50" i="1"/>
  <c r="AG50" i="1"/>
  <c r="AC50" i="1"/>
  <c r="Z52" i="1" l="1"/>
  <c r="AA51" i="1"/>
  <c r="AB51" i="1"/>
  <c r="AG51" i="1"/>
  <c r="AC51" i="1"/>
  <c r="Z53" i="1" l="1"/>
  <c r="AA52" i="1"/>
  <c r="AB52" i="1"/>
  <c r="AG52" i="1"/>
  <c r="AC52" i="1"/>
  <c r="Z54" i="1" l="1"/>
  <c r="AA53" i="1"/>
  <c r="AB53" i="1"/>
  <c r="AG53" i="1"/>
  <c r="AC53" i="1"/>
  <c r="Z55" i="1" l="1"/>
  <c r="AA54" i="1"/>
  <c r="AB54" i="1"/>
  <c r="AG54" i="1"/>
  <c r="AC54" i="1"/>
  <c r="Z56" i="1" l="1"/>
  <c r="AA55" i="1"/>
  <c r="AB55" i="1"/>
  <c r="AG55" i="1"/>
  <c r="AC55" i="1"/>
  <c r="Z57" i="1" l="1"/>
  <c r="AA56" i="1"/>
  <c r="AB56" i="1"/>
  <c r="AG56" i="1"/>
  <c r="AC56" i="1"/>
  <c r="Z58" i="1" l="1"/>
  <c r="AA57" i="1"/>
  <c r="AB57" i="1"/>
  <c r="AG57" i="1"/>
  <c r="AC57" i="1"/>
  <c r="Z59" i="1" l="1"/>
  <c r="AA58" i="1"/>
  <c r="AB58" i="1"/>
  <c r="AG58" i="1"/>
  <c r="AC58" i="1"/>
  <c r="Z60" i="1" l="1"/>
  <c r="AA59" i="1"/>
  <c r="AB59" i="1"/>
  <c r="AG59" i="1"/>
  <c r="AC59" i="1"/>
  <c r="Z61" i="1" l="1"/>
  <c r="AA60" i="1"/>
  <c r="AB60" i="1"/>
  <c r="AG60" i="1"/>
  <c r="AC60" i="1"/>
  <c r="Z62" i="1" l="1"/>
  <c r="AA61" i="1"/>
  <c r="AB61" i="1"/>
  <c r="AG61" i="1"/>
  <c r="AC61" i="1"/>
  <c r="Z63" i="1" l="1"/>
  <c r="AA62" i="1"/>
  <c r="AB62" i="1"/>
  <c r="AG62" i="1"/>
  <c r="AC62" i="1"/>
  <c r="Z64" i="1" l="1"/>
  <c r="AA63" i="1"/>
  <c r="AB63" i="1"/>
  <c r="AG63" i="1"/>
  <c r="AC63" i="1"/>
  <c r="Z65" i="1" l="1"/>
  <c r="AA64" i="1"/>
  <c r="AB64" i="1"/>
  <c r="AG64" i="1"/>
  <c r="AC64" i="1"/>
  <c r="Z66" i="1" l="1"/>
  <c r="AA65" i="1"/>
  <c r="AB65" i="1"/>
  <c r="AG65" i="1"/>
  <c r="AC65" i="1"/>
  <c r="Z67" i="1" l="1"/>
  <c r="AA66" i="1"/>
  <c r="AB66" i="1"/>
  <c r="AG66" i="1"/>
  <c r="AC66" i="1"/>
  <c r="Z68" i="1" l="1"/>
  <c r="AA67" i="1"/>
  <c r="AB67" i="1"/>
  <c r="AG67" i="1"/>
  <c r="AC67" i="1"/>
  <c r="Z69" i="1" l="1"/>
  <c r="AA68" i="1"/>
  <c r="AB68" i="1"/>
  <c r="AG68" i="1"/>
  <c r="AC68" i="1"/>
  <c r="Z70" i="1" l="1"/>
  <c r="AA69" i="1"/>
  <c r="AB69" i="1"/>
  <c r="AG69" i="1"/>
  <c r="AC69" i="1"/>
  <c r="Z71" i="1" l="1"/>
  <c r="AA70" i="1"/>
  <c r="AB70" i="1"/>
  <c r="AG70" i="1"/>
  <c r="AC70" i="1"/>
  <c r="Z72" i="1" l="1"/>
  <c r="AA71" i="1"/>
  <c r="AB71" i="1"/>
  <c r="AG71" i="1"/>
  <c r="AC71" i="1"/>
  <c r="Z73" i="1" l="1"/>
  <c r="AA72" i="1"/>
  <c r="AB72" i="1"/>
  <c r="AG72" i="1"/>
  <c r="AC72" i="1"/>
  <c r="Z74" i="1" l="1"/>
  <c r="AA73" i="1"/>
  <c r="AB73" i="1"/>
  <c r="AG73" i="1"/>
  <c r="AC73" i="1"/>
  <c r="Z75" i="1" l="1"/>
  <c r="AA74" i="1"/>
  <c r="AB74" i="1"/>
  <c r="AG74" i="1"/>
  <c r="AC74" i="1"/>
  <c r="Z76" i="1" l="1"/>
  <c r="AA75" i="1"/>
  <c r="AB75" i="1"/>
  <c r="AG75" i="1"/>
  <c r="AC75" i="1"/>
  <c r="Z77" i="1" l="1"/>
  <c r="AA76" i="1"/>
  <c r="AB76" i="1"/>
  <c r="AG76" i="1"/>
  <c r="AC76" i="1"/>
  <c r="Z78" i="1" l="1"/>
  <c r="AA77" i="1"/>
  <c r="AB77" i="1"/>
  <c r="AG77" i="1"/>
  <c r="AC77" i="1"/>
  <c r="Z79" i="1" l="1"/>
  <c r="AA78" i="1"/>
  <c r="AB78" i="1"/>
  <c r="AG78" i="1"/>
  <c r="AC78" i="1"/>
  <c r="Z80" i="1" l="1"/>
  <c r="AA79" i="1"/>
  <c r="AB79" i="1"/>
  <c r="AG79" i="1"/>
  <c r="AC79" i="1"/>
  <c r="Z81" i="1" l="1"/>
  <c r="AA80" i="1"/>
  <c r="AB80" i="1"/>
  <c r="AG80" i="1"/>
  <c r="AC80" i="1"/>
  <c r="Z82" i="1" l="1"/>
  <c r="AA81" i="1"/>
  <c r="AB81" i="1"/>
  <c r="AG81" i="1"/>
  <c r="AC81" i="1"/>
  <c r="Z83" i="1" l="1"/>
  <c r="AA82" i="1"/>
  <c r="AB82" i="1"/>
  <c r="AG82" i="1"/>
  <c r="AC82" i="1"/>
  <c r="Z84" i="1" l="1"/>
  <c r="AA83" i="1"/>
  <c r="AB83" i="1"/>
  <c r="AG83" i="1"/>
  <c r="AC83" i="1"/>
  <c r="Z85" i="1" l="1"/>
  <c r="AA84" i="1"/>
  <c r="AB84" i="1"/>
  <c r="AG84" i="1"/>
  <c r="AC84" i="1"/>
  <c r="Z86" i="1" l="1"/>
  <c r="AA85" i="1"/>
  <c r="AB85" i="1"/>
  <c r="AG85" i="1"/>
  <c r="AC85" i="1"/>
  <c r="Z87" i="1" l="1"/>
  <c r="AA86" i="1"/>
  <c r="AB86" i="1"/>
  <c r="AG86" i="1"/>
  <c r="AC86" i="1"/>
  <c r="Z88" i="1" l="1"/>
  <c r="AA87" i="1"/>
  <c r="AB87" i="1"/>
  <c r="AG87" i="1"/>
  <c r="AC87" i="1"/>
  <c r="Z89" i="1" l="1"/>
  <c r="AA88" i="1"/>
  <c r="AB88" i="1"/>
  <c r="AG88" i="1"/>
  <c r="AC88" i="1"/>
  <c r="Z90" i="1" l="1"/>
  <c r="AA89" i="1"/>
  <c r="AB89" i="1"/>
  <c r="AG89" i="1"/>
  <c r="AC89" i="1"/>
  <c r="Z91" i="1" l="1"/>
  <c r="AA90" i="1"/>
  <c r="AB90" i="1"/>
  <c r="AG90" i="1"/>
  <c r="AC90" i="1"/>
  <c r="Z92" i="1" l="1"/>
  <c r="AA91" i="1"/>
  <c r="AB91" i="1"/>
  <c r="AG91" i="1"/>
  <c r="AC91" i="1"/>
  <c r="Z93" i="1" l="1"/>
  <c r="AA92" i="1"/>
  <c r="AB92" i="1"/>
  <c r="AG92" i="1"/>
  <c r="AC92" i="1"/>
  <c r="Z94" i="1" l="1"/>
  <c r="AA93" i="1"/>
  <c r="AB93" i="1"/>
  <c r="AG93" i="1"/>
  <c r="AC93" i="1"/>
  <c r="Z95" i="1" l="1"/>
  <c r="AA94" i="1"/>
  <c r="AB94" i="1"/>
  <c r="AG94" i="1"/>
  <c r="AC94" i="1"/>
  <c r="Z96" i="1" l="1"/>
  <c r="AA95" i="1"/>
  <c r="AB95" i="1"/>
  <c r="AG95" i="1"/>
  <c r="AC95" i="1"/>
  <c r="Z97" i="1" l="1"/>
  <c r="AA96" i="1"/>
  <c r="AB96" i="1"/>
  <c r="AG96" i="1"/>
  <c r="AC96" i="1"/>
  <c r="Z98" i="1" l="1"/>
  <c r="AA97" i="1"/>
  <c r="AB97" i="1"/>
  <c r="AG97" i="1"/>
  <c r="AC97" i="1"/>
  <c r="Z99" i="1" l="1"/>
  <c r="AA98" i="1"/>
  <c r="AB98" i="1"/>
  <c r="AG98" i="1"/>
  <c r="AC98" i="1"/>
  <c r="Z100" i="1" l="1"/>
  <c r="AA99" i="1"/>
  <c r="AB99" i="1"/>
  <c r="AG99" i="1"/>
  <c r="AC99" i="1"/>
  <c r="Z101" i="1" l="1"/>
  <c r="AA100" i="1"/>
  <c r="AB100" i="1"/>
  <c r="AG100" i="1"/>
  <c r="AC100" i="1"/>
  <c r="Z102" i="1" l="1"/>
  <c r="AA101" i="1"/>
  <c r="AB101" i="1"/>
  <c r="AG101" i="1"/>
  <c r="AC101" i="1"/>
  <c r="Z103" i="1" l="1"/>
  <c r="AA102" i="1"/>
  <c r="AB102" i="1"/>
  <c r="AG102" i="1"/>
  <c r="AC102" i="1"/>
  <c r="Z104" i="1" l="1"/>
  <c r="AA103" i="1"/>
  <c r="AB103" i="1"/>
  <c r="AG103" i="1"/>
  <c r="AC103" i="1"/>
  <c r="Z105" i="1" l="1"/>
  <c r="AA104" i="1"/>
  <c r="AB104" i="1"/>
  <c r="AG104" i="1"/>
  <c r="AC104" i="1"/>
  <c r="Z106" i="1" l="1"/>
  <c r="AA105" i="1"/>
  <c r="AB105" i="1"/>
  <c r="AG105" i="1"/>
  <c r="AC105" i="1"/>
  <c r="Z107" i="1" l="1"/>
  <c r="AA106" i="1"/>
  <c r="AB106" i="1"/>
  <c r="AG106" i="1"/>
  <c r="AC106" i="1"/>
  <c r="Z108" i="1" l="1"/>
  <c r="AA107" i="1"/>
  <c r="AB107" i="1"/>
  <c r="AG107" i="1"/>
  <c r="AC107" i="1"/>
  <c r="Z109" i="1" l="1"/>
  <c r="AA108" i="1"/>
  <c r="AB108" i="1"/>
  <c r="AG108" i="1"/>
  <c r="AC108" i="1"/>
  <c r="Z110" i="1" l="1"/>
  <c r="AA109" i="1"/>
  <c r="AB109" i="1"/>
  <c r="AG109" i="1"/>
  <c r="AC109" i="1"/>
  <c r="Z111" i="1" l="1"/>
  <c r="AA110" i="1"/>
  <c r="AB110" i="1"/>
  <c r="AG110" i="1"/>
  <c r="AC110" i="1"/>
  <c r="Z112" i="1" l="1"/>
  <c r="AA111" i="1"/>
  <c r="AB111" i="1"/>
  <c r="AG111" i="1"/>
  <c r="AC111" i="1"/>
  <c r="Z113" i="1" l="1"/>
  <c r="AA112" i="1"/>
  <c r="AB112" i="1"/>
  <c r="AG112" i="1"/>
  <c r="AC112" i="1"/>
  <c r="Z114" i="1" l="1"/>
  <c r="AA113" i="1"/>
  <c r="AB113" i="1"/>
  <c r="AG113" i="1"/>
  <c r="AC113" i="1"/>
  <c r="Z115" i="1" l="1"/>
  <c r="AA114" i="1"/>
  <c r="AB114" i="1"/>
  <c r="AG114" i="1"/>
  <c r="AC114" i="1"/>
  <c r="Z116" i="1" l="1"/>
  <c r="AA115" i="1"/>
  <c r="AB115" i="1"/>
  <c r="AG115" i="1"/>
  <c r="AC115" i="1"/>
  <c r="Z117" i="1" l="1"/>
  <c r="AA116" i="1"/>
  <c r="AB116" i="1"/>
  <c r="AG116" i="1"/>
  <c r="AC116" i="1"/>
  <c r="Z118" i="1" l="1"/>
  <c r="AA117" i="1"/>
  <c r="AB117" i="1"/>
  <c r="AG117" i="1"/>
  <c r="AC117" i="1"/>
  <c r="Z119" i="1" l="1"/>
  <c r="AA118" i="1"/>
  <c r="AB118" i="1"/>
  <c r="AG118" i="1"/>
  <c r="AC118" i="1"/>
  <c r="Z120" i="1" l="1"/>
  <c r="AA119" i="1"/>
  <c r="AB119" i="1"/>
  <c r="AG119" i="1"/>
  <c r="AC119" i="1"/>
  <c r="Z121" i="1" l="1"/>
  <c r="AA120" i="1"/>
  <c r="AB120" i="1"/>
  <c r="AG120" i="1"/>
  <c r="AC120" i="1"/>
  <c r="Z122" i="1" l="1"/>
  <c r="AA121" i="1"/>
  <c r="AB121" i="1"/>
  <c r="AG121" i="1"/>
  <c r="AC121" i="1"/>
  <c r="Z123" i="1" l="1"/>
  <c r="AA122" i="1"/>
  <c r="AB122" i="1"/>
  <c r="AG122" i="1"/>
  <c r="AC122" i="1"/>
  <c r="Z124" i="1" l="1"/>
  <c r="AA123" i="1"/>
  <c r="AB123" i="1"/>
  <c r="AG123" i="1"/>
  <c r="AC123" i="1"/>
  <c r="Z125" i="1" l="1"/>
  <c r="AA124" i="1"/>
  <c r="AB124" i="1"/>
  <c r="AG124" i="1"/>
  <c r="AC124" i="1"/>
  <c r="Z126" i="1" l="1"/>
  <c r="AA125" i="1"/>
  <c r="AB125" i="1"/>
  <c r="AG125" i="1"/>
  <c r="AC125" i="1"/>
  <c r="Z127" i="1" l="1"/>
  <c r="AA126" i="1"/>
  <c r="AB126" i="1"/>
  <c r="AG126" i="1"/>
  <c r="AC126" i="1"/>
  <c r="Z128" i="1" l="1"/>
  <c r="AA127" i="1"/>
  <c r="AB127" i="1"/>
  <c r="AG127" i="1"/>
  <c r="AC127" i="1"/>
  <c r="Z129" i="1" l="1"/>
  <c r="AA128" i="1"/>
  <c r="AB128" i="1"/>
  <c r="AG128" i="1"/>
  <c r="AC128" i="1"/>
  <c r="Z130" i="1" l="1"/>
  <c r="AA129" i="1"/>
  <c r="AB129" i="1"/>
  <c r="AG129" i="1"/>
  <c r="AC129" i="1"/>
  <c r="Z131" i="1" l="1"/>
  <c r="AA130" i="1"/>
  <c r="AB130" i="1"/>
  <c r="AG130" i="1"/>
  <c r="AC130" i="1"/>
  <c r="Z132" i="1" l="1"/>
  <c r="AA131" i="1"/>
  <c r="AB131" i="1"/>
  <c r="AG131" i="1"/>
  <c r="AC131" i="1"/>
  <c r="Z133" i="1" l="1"/>
  <c r="AA132" i="1"/>
  <c r="AB132" i="1"/>
  <c r="AG132" i="1"/>
  <c r="AC132" i="1"/>
  <c r="Z134" i="1" l="1"/>
  <c r="AA133" i="1"/>
  <c r="AB133" i="1"/>
  <c r="AG133" i="1"/>
  <c r="AC133" i="1"/>
  <c r="Z135" i="1" l="1"/>
  <c r="AA134" i="1"/>
  <c r="AB134" i="1"/>
  <c r="AG134" i="1"/>
  <c r="AC134" i="1"/>
  <c r="Z136" i="1" l="1"/>
  <c r="AA135" i="1"/>
  <c r="AB135" i="1"/>
  <c r="AG135" i="1"/>
  <c r="AC135" i="1"/>
  <c r="Z137" i="1" l="1"/>
  <c r="AA136" i="1"/>
  <c r="AB136" i="1"/>
  <c r="AG136" i="1"/>
  <c r="AC136" i="1"/>
  <c r="Z138" i="1" l="1"/>
  <c r="AA137" i="1"/>
  <c r="AB137" i="1"/>
  <c r="AG137" i="1"/>
  <c r="AC137" i="1"/>
  <c r="Z139" i="1" l="1"/>
  <c r="AA138" i="1"/>
  <c r="AB138" i="1"/>
  <c r="AG138" i="1"/>
  <c r="AC138" i="1"/>
  <c r="Z140" i="1" l="1"/>
  <c r="AA139" i="1"/>
  <c r="AB139" i="1"/>
  <c r="AG139" i="1"/>
  <c r="AC139" i="1"/>
  <c r="Z141" i="1" l="1"/>
  <c r="AA140" i="1"/>
  <c r="AB140" i="1"/>
  <c r="AG140" i="1"/>
  <c r="AC140" i="1"/>
  <c r="Z142" i="1" l="1"/>
  <c r="AA141" i="1"/>
  <c r="AB141" i="1"/>
  <c r="AG141" i="1"/>
  <c r="AC141" i="1"/>
  <c r="Z143" i="1" l="1"/>
  <c r="AA142" i="1"/>
  <c r="AB142" i="1"/>
  <c r="AG142" i="1"/>
  <c r="AC142" i="1"/>
  <c r="Z144" i="1" l="1"/>
  <c r="AA143" i="1"/>
  <c r="AB143" i="1"/>
  <c r="AG143" i="1"/>
  <c r="AC143" i="1"/>
  <c r="Z145" i="1" l="1"/>
  <c r="AA144" i="1"/>
  <c r="AB144" i="1"/>
  <c r="AG144" i="1"/>
  <c r="AC144" i="1"/>
  <c r="Z146" i="1" l="1"/>
  <c r="AA145" i="1"/>
  <c r="AB145" i="1"/>
  <c r="AG145" i="1"/>
  <c r="AC145" i="1"/>
  <c r="Z147" i="1" l="1"/>
  <c r="AA146" i="1"/>
  <c r="AB146" i="1"/>
  <c r="AG146" i="1"/>
  <c r="AC146" i="1"/>
  <c r="Z148" i="1" l="1"/>
  <c r="AA147" i="1"/>
  <c r="AB147" i="1"/>
  <c r="AG147" i="1"/>
  <c r="AC147" i="1"/>
  <c r="Z149" i="1" l="1"/>
  <c r="AA148" i="1"/>
  <c r="AB148" i="1"/>
  <c r="AG148" i="1"/>
  <c r="AC148" i="1"/>
  <c r="Z150" i="1" l="1"/>
  <c r="AA149" i="1"/>
  <c r="AB149" i="1"/>
  <c r="AG149" i="1"/>
  <c r="AC149" i="1"/>
  <c r="Z151" i="1" l="1"/>
  <c r="AA150" i="1"/>
  <c r="AB150" i="1"/>
  <c r="AG150" i="1"/>
  <c r="AC150" i="1"/>
  <c r="Z152" i="1" l="1"/>
  <c r="AA151" i="1"/>
  <c r="AB151" i="1"/>
  <c r="AG151" i="1"/>
  <c r="AC151" i="1"/>
  <c r="Z153" i="1" l="1"/>
  <c r="AA152" i="1"/>
  <c r="AB152" i="1"/>
  <c r="AG152" i="1"/>
  <c r="AC152" i="1"/>
  <c r="Z154" i="1" l="1"/>
  <c r="AA153" i="1"/>
  <c r="AB153" i="1"/>
  <c r="AG153" i="1"/>
  <c r="AC153" i="1"/>
  <c r="Z155" i="1" l="1"/>
  <c r="AA154" i="1"/>
  <c r="AB154" i="1"/>
  <c r="AG154" i="1"/>
  <c r="AC154" i="1"/>
  <c r="Z156" i="1" l="1"/>
  <c r="AA155" i="1"/>
  <c r="AB155" i="1"/>
  <c r="AG155" i="1"/>
  <c r="AC155" i="1"/>
  <c r="Z157" i="1" l="1"/>
  <c r="AA156" i="1"/>
  <c r="AB156" i="1"/>
  <c r="AG156" i="1"/>
  <c r="AC156" i="1"/>
  <c r="Z158" i="1" l="1"/>
  <c r="AA157" i="1"/>
  <c r="AB157" i="1"/>
  <c r="AG157" i="1"/>
  <c r="AC157" i="1"/>
  <c r="Z159" i="1" l="1"/>
  <c r="AA158" i="1"/>
  <c r="AB158" i="1"/>
  <c r="AG158" i="1"/>
  <c r="AC158" i="1"/>
  <c r="Z160" i="1" l="1"/>
  <c r="AA159" i="1"/>
  <c r="AB159" i="1"/>
  <c r="AG159" i="1"/>
  <c r="AC159" i="1"/>
  <c r="Z161" i="1" l="1"/>
  <c r="AA160" i="1"/>
  <c r="AB160" i="1"/>
  <c r="AG160" i="1"/>
  <c r="AC160" i="1"/>
  <c r="Z162" i="1" l="1"/>
  <c r="AA161" i="1"/>
  <c r="AB161" i="1"/>
  <c r="AG161" i="1"/>
  <c r="AC161" i="1"/>
  <c r="Z163" i="1" l="1"/>
  <c r="AA162" i="1"/>
  <c r="AB162" i="1"/>
  <c r="AG162" i="1"/>
  <c r="AC162" i="1"/>
  <c r="Z164" i="1" l="1"/>
  <c r="AA163" i="1"/>
  <c r="AB163" i="1"/>
  <c r="AG163" i="1"/>
  <c r="AC163" i="1"/>
  <c r="Z165" i="1" l="1"/>
  <c r="AA164" i="1"/>
  <c r="AB164" i="1"/>
  <c r="AG164" i="1"/>
  <c r="AC164" i="1"/>
  <c r="Z166" i="1" l="1"/>
  <c r="AA165" i="1"/>
  <c r="AB165" i="1"/>
  <c r="AG165" i="1"/>
  <c r="AC165" i="1"/>
  <c r="Z167" i="1" l="1"/>
  <c r="AA166" i="1"/>
  <c r="AB166" i="1"/>
  <c r="AG166" i="1"/>
  <c r="AC166" i="1"/>
  <c r="Z168" i="1" l="1"/>
  <c r="AA167" i="1"/>
  <c r="AB167" i="1"/>
  <c r="AG167" i="1"/>
  <c r="AC167" i="1"/>
  <c r="Z169" i="1" l="1"/>
  <c r="AA168" i="1"/>
  <c r="AB168" i="1"/>
  <c r="AG168" i="1"/>
  <c r="AC168" i="1"/>
  <c r="Z170" i="1" l="1"/>
  <c r="AA169" i="1"/>
  <c r="AB169" i="1"/>
  <c r="AG169" i="1"/>
  <c r="AC169" i="1"/>
  <c r="Z171" i="1" l="1"/>
  <c r="AA170" i="1"/>
  <c r="AB170" i="1"/>
  <c r="AG170" i="1"/>
  <c r="AC170" i="1"/>
  <c r="Z172" i="1" l="1"/>
  <c r="AA171" i="1"/>
  <c r="AB171" i="1"/>
  <c r="AG171" i="1"/>
  <c r="AC171" i="1"/>
  <c r="Z173" i="1" l="1"/>
  <c r="AA172" i="1"/>
  <c r="AB172" i="1"/>
  <c r="AG172" i="1"/>
  <c r="AC172" i="1"/>
  <c r="Z174" i="1" l="1"/>
  <c r="AA173" i="1"/>
  <c r="AB173" i="1"/>
  <c r="AG173" i="1"/>
  <c r="AC173" i="1"/>
  <c r="Z175" i="1" l="1"/>
  <c r="AA174" i="1"/>
  <c r="AB174" i="1"/>
  <c r="AG174" i="1"/>
  <c r="AC174" i="1"/>
  <c r="Z176" i="1" l="1"/>
  <c r="AA175" i="1"/>
  <c r="AB175" i="1"/>
  <c r="AG175" i="1"/>
  <c r="AC175" i="1"/>
  <c r="Z177" i="1" l="1"/>
  <c r="AA176" i="1"/>
  <c r="AB176" i="1"/>
  <c r="AG176" i="1"/>
  <c r="AC176" i="1"/>
  <c r="Z178" i="1" l="1"/>
  <c r="AA177" i="1"/>
  <c r="AB177" i="1"/>
  <c r="AG177" i="1"/>
  <c r="AC177" i="1"/>
  <c r="Z179" i="1" l="1"/>
  <c r="AA178" i="1"/>
  <c r="AB178" i="1"/>
  <c r="AG178" i="1"/>
  <c r="AC178" i="1"/>
  <c r="Z180" i="1" l="1"/>
  <c r="AA179" i="1"/>
  <c r="AB179" i="1"/>
  <c r="AG179" i="1"/>
  <c r="AC179" i="1"/>
  <c r="Z181" i="1" l="1"/>
  <c r="AA180" i="1"/>
  <c r="AB180" i="1"/>
  <c r="AG180" i="1"/>
  <c r="AC180" i="1"/>
  <c r="Z182" i="1" l="1"/>
  <c r="AA181" i="1"/>
  <c r="AB181" i="1"/>
  <c r="AG181" i="1"/>
  <c r="AC181" i="1"/>
  <c r="Z183" i="1" l="1"/>
  <c r="AA182" i="1"/>
  <c r="AB182" i="1"/>
  <c r="AG182" i="1"/>
  <c r="AC182" i="1"/>
  <c r="Z184" i="1" l="1"/>
  <c r="AA183" i="1"/>
  <c r="AB183" i="1"/>
  <c r="AG183" i="1"/>
  <c r="AC183" i="1"/>
  <c r="Z185" i="1" l="1"/>
  <c r="AA184" i="1"/>
  <c r="AB184" i="1"/>
  <c r="AG184" i="1"/>
  <c r="AC184" i="1"/>
  <c r="Z186" i="1" l="1"/>
  <c r="AA185" i="1"/>
  <c r="AB185" i="1"/>
  <c r="AG185" i="1"/>
  <c r="AC185" i="1"/>
  <c r="Z187" i="1" l="1"/>
  <c r="AA186" i="1"/>
  <c r="AB186" i="1"/>
  <c r="AG186" i="1"/>
  <c r="AC186" i="1"/>
  <c r="Z188" i="1" l="1"/>
  <c r="AA187" i="1"/>
  <c r="AB187" i="1"/>
  <c r="AG187" i="1"/>
  <c r="AC187" i="1"/>
  <c r="Z189" i="1" l="1"/>
  <c r="AA188" i="1"/>
  <c r="AB188" i="1"/>
  <c r="AG188" i="1"/>
  <c r="AC188" i="1"/>
  <c r="Z190" i="1" l="1"/>
  <c r="AA189" i="1"/>
  <c r="AB189" i="1"/>
  <c r="AG189" i="1"/>
  <c r="AC189" i="1"/>
  <c r="Z191" i="1" l="1"/>
  <c r="AA190" i="1"/>
  <c r="AB190" i="1"/>
  <c r="AG190" i="1"/>
  <c r="AC190" i="1"/>
  <c r="Z192" i="1" l="1"/>
  <c r="AA191" i="1"/>
  <c r="AB191" i="1"/>
  <c r="AG191" i="1"/>
  <c r="AC191" i="1"/>
  <c r="Z193" i="1" l="1"/>
  <c r="AA192" i="1"/>
  <c r="AB192" i="1"/>
  <c r="AG192" i="1"/>
  <c r="AC192" i="1"/>
  <c r="Z194" i="1" l="1"/>
  <c r="AA193" i="1"/>
  <c r="AB193" i="1"/>
  <c r="AG193" i="1"/>
  <c r="AC193" i="1"/>
  <c r="Z195" i="1" l="1"/>
  <c r="AA194" i="1"/>
  <c r="AB194" i="1"/>
  <c r="AG194" i="1"/>
  <c r="AC194" i="1"/>
  <c r="Z196" i="1" l="1"/>
  <c r="AA195" i="1"/>
  <c r="AB195" i="1"/>
  <c r="AG195" i="1"/>
  <c r="AC195" i="1"/>
  <c r="Z197" i="1" l="1"/>
  <c r="AA196" i="1"/>
  <c r="AB196" i="1"/>
  <c r="AG196" i="1"/>
  <c r="AC196" i="1"/>
  <c r="Z198" i="1" l="1"/>
  <c r="AA197" i="1"/>
  <c r="AB197" i="1"/>
  <c r="AG197" i="1"/>
  <c r="AC197" i="1"/>
  <c r="Z199" i="1" l="1"/>
  <c r="AA198" i="1"/>
  <c r="AB198" i="1"/>
  <c r="AG198" i="1"/>
  <c r="AC198" i="1"/>
  <c r="Z200" i="1" l="1"/>
  <c r="AA199" i="1"/>
  <c r="AB199" i="1"/>
  <c r="AG199" i="1"/>
  <c r="AC199" i="1"/>
  <c r="Z201" i="1" l="1"/>
  <c r="AA200" i="1"/>
  <c r="AB200" i="1"/>
  <c r="AG200" i="1"/>
  <c r="AC200" i="1"/>
  <c r="Z202" i="1" l="1"/>
  <c r="AA201" i="1"/>
  <c r="AB201" i="1"/>
  <c r="AG201" i="1"/>
  <c r="AC201" i="1"/>
  <c r="Z203" i="1" l="1"/>
  <c r="AA202" i="1"/>
  <c r="AB202" i="1"/>
  <c r="AG202" i="1"/>
  <c r="AC202" i="1"/>
  <c r="Z204" i="1" l="1"/>
  <c r="AA203" i="1"/>
  <c r="AB203" i="1"/>
  <c r="AG203" i="1"/>
  <c r="AC203" i="1"/>
  <c r="Z205" i="1" l="1"/>
  <c r="AA204" i="1"/>
  <c r="AB204" i="1"/>
  <c r="AG204" i="1"/>
  <c r="AC204" i="1"/>
  <c r="Z206" i="1" l="1"/>
  <c r="AA205" i="1"/>
  <c r="AB205" i="1"/>
  <c r="AG205" i="1"/>
  <c r="AC205" i="1"/>
  <c r="Z207" i="1" l="1"/>
  <c r="AA206" i="1"/>
  <c r="AB206" i="1"/>
  <c r="AG206" i="1"/>
  <c r="AC206" i="1"/>
  <c r="Z208" i="1" l="1"/>
  <c r="AA207" i="1"/>
  <c r="AB207" i="1"/>
  <c r="AG207" i="1"/>
  <c r="AC207" i="1"/>
  <c r="Z209" i="1" l="1"/>
  <c r="AA208" i="1"/>
  <c r="AB208" i="1"/>
  <c r="AG208" i="1"/>
  <c r="AC208" i="1"/>
  <c r="Z210" i="1" l="1"/>
  <c r="AA209" i="1"/>
  <c r="AB209" i="1"/>
  <c r="AG209" i="1"/>
  <c r="AC209" i="1"/>
  <c r="Z211" i="1" l="1"/>
  <c r="AA210" i="1"/>
  <c r="AB210" i="1"/>
  <c r="AG210" i="1"/>
  <c r="AC210" i="1"/>
  <c r="Z212" i="1" l="1"/>
  <c r="AA211" i="1"/>
  <c r="AB211" i="1"/>
  <c r="AG211" i="1"/>
  <c r="AC211" i="1"/>
  <c r="Z213" i="1" l="1"/>
  <c r="AA212" i="1"/>
  <c r="AB212" i="1"/>
  <c r="AG212" i="1"/>
  <c r="AC212" i="1"/>
  <c r="Z214" i="1" l="1"/>
  <c r="AA213" i="1"/>
  <c r="AB213" i="1"/>
  <c r="AG213" i="1"/>
  <c r="AC213" i="1"/>
  <c r="Z215" i="1" l="1"/>
  <c r="AA214" i="1"/>
  <c r="AB214" i="1"/>
  <c r="AG214" i="1"/>
  <c r="AC214" i="1"/>
  <c r="Z216" i="1" l="1"/>
  <c r="AA215" i="1"/>
  <c r="AB215" i="1"/>
  <c r="AG215" i="1"/>
  <c r="AC215" i="1"/>
  <c r="Z217" i="1" l="1"/>
  <c r="AA216" i="1"/>
  <c r="AB216" i="1"/>
  <c r="AG216" i="1"/>
  <c r="AC216" i="1"/>
  <c r="Z218" i="1" l="1"/>
  <c r="AA217" i="1"/>
  <c r="AB217" i="1"/>
  <c r="AG217" i="1"/>
  <c r="AC217" i="1"/>
  <c r="Z219" i="1" l="1"/>
  <c r="AA218" i="1"/>
  <c r="AB218" i="1"/>
  <c r="AG218" i="1"/>
  <c r="AC218" i="1"/>
  <c r="Z220" i="1" l="1"/>
  <c r="AA219" i="1"/>
  <c r="AB219" i="1"/>
  <c r="AG219" i="1"/>
  <c r="AC219" i="1"/>
  <c r="Z221" i="1" l="1"/>
  <c r="AA220" i="1"/>
  <c r="AB220" i="1"/>
  <c r="AG220" i="1"/>
  <c r="AC220" i="1"/>
  <c r="Z222" i="1" l="1"/>
  <c r="AA221" i="1"/>
  <c r="AB221" i="1"/>
  <c r="AG221" i="1"/>
  <c r="AC221" i="1"/>
  <c r="Z223" i="1" l="1"/>
  <c r="AA222" i="1"/>
  <c r="AB222" i="1"/>
  <c r="AG222" i="1"/>
  <c r="AC222" i="1"/>
  <c r="Z224" i="1" l="1"/>
  <c r="AA223" i="1"/>
  <c r="AB223" i="1"/>
  <c r="AG223" i="1"/>
  <c r="AC223" i="1"/>
  <c r="Z225" i="1" l="1"/>
  <c r="AA224" i="1"/>
  <c r="AB224" i="1"/>
  <c r="AG224" i="1"/>
  <c r="AC224" i="1"/>
  <c r="Z226" i="1" l="1"/>
  <c r="AA225" i="1"/>
  <c r="AB225" i="1"/>
  <c r="AG225" i="1"/>
  <c r="AC225" i="1"/>
  <c r="Z227" i="1" l="1"/>
  <c r="AA226" i="1"/>
  <c r="AB226" i="1"/>
  <c r="AG226" i="1"/>
  <c r="AC226" i="1"/>
  <c r="Z228" i="1" l="1"/>
  <c r="AA227" i="1"/>
  <c r="AB227" i="1"/>
  <c r="AG227" i="1"/>
  <c r="AC227" i="1"/>
  <c r="Z229" i="1" l="1"/>
  <c r="AA228" i="1"/>
  <c r="AB228" i="1"/>
  <c r="AG228" i="1"/>
  <c r="AC228" i="1"/>
  <c r="Z230" i="1" l="1"/>
  <c r="AA229" i="1"/>
  <c r="AB229" i="1"/>
  <c r="AG229" i="1"/>
  <c r="AC229" i="1"/>
  <c r="Z231" i="1" l="1"/>
  <c r="AA230" i="1"/>
  <c r="AB230" i="1"/>
  <c r="AG230" i="1"/>
  <c r="AC230" i="1"/>
  <c r="Z232" i="1" l="1"/>
  <c r="AA231" i="1"/>
  <c r="AB231" i="1"/>
  <c r="AG231" i="1"/>
  <c r="AC231" i="1"/>
  <c r="Z233" i="1" l="1"/>
  <c r="AA232" i="1"/>
  <c r="AB232" i="1"/>
  <c r="AG232" i="1"/>
  <c r="AC232" i="1"/>
  <c r="Z234" i="1" l="1"/>
  <c r="AA233" i="1"/>
  <c r="AB233" i="1"/>
  <c r="AG233" i="1"/>
  <c r="AC233" i="1"/>
  <c r="Z235" i="1" l="1"/>
  <c r="AA234" i="1"/>
  <c r="AB234" i="1"/>
  <c r="AG234" i="1"/>
  <c r="AC234" i="1"/>
  <c r="Z236" i="1" l="1"/>
  <c r="AA235" i="1"/>
  <c r="AB235" i="1"/>
  <c r="AG235" i="1"/>
  <c r="AC235" i="1"/>
  <c r="Z237" i="1" l="1"/>
  <c r="AA236" i="1"/>
  <c r="AB236" i="1"/>
  <c r="AG236" i="1"/>
  <c r="AC236" i="1"/>
  <c r="Z238" i="1" l="1"/>
  <c r="AA237" i="1"/>
  <c r="AB237" i="1"/>
  <c r="AG237" i="1"/>
  <c r="AC237" i="1"/>
  <c r="Z239" i="1" l="1"/>
  <c r="AA238" i="1"/>
  <c r="AB238" i="1"/>
  <c r="AG238" i="1"/>
  <c r="AC238" i="1"/>
  <c r="Z240" i="1" l="1"/>
  <c r="AA239" i="1"/>
  <c r="AB239" i="1"/>
  <c r="AG239" i="1"/>
  <c r="AC239" i="1"/>
  <c r="Z241" i="1" l="1"/>
  <c r="AA240" i="1"/>
  <c r="AB240" i="1"/>
  <c r="AG240" i="1"/>
  <c r="AC240" i="1"/>
  <c r="Z242" i="1" l="1"/>
  <c r="AA241" i="1"/>
  <c r="AB241" i="1"/>
  <c r="AG241" i="1"/>
  <c r="AC241" i="1"/>
  <c r="Z243" i="1" l="1"/>
  <c r="AA242" i="1"/>
  <c r="AB242" i="1"/>
  <c r="AG242" i="1"/>
  <c r="AC242" i="1"/>
  <c r="Z244" i="1" l="1"/>
  <c r="AA243" i="1"/>
  <c r="AB243" i="1"/>
  <c r="AG243" i="1"/>
  <c r="AC243" i="1"/>
  <c r="Z245" i="1" l="1"/>
  <c r="AA244" i="1"/>
  <c r="AB244" i="1"/>
  <c r="AG244" i="1"/>
  <c r="AC244" i="1"/>
  <c r="Z246" i="1" l="1"/>
  <c r="AA245" i="1"/>
  <c r="AB245" i="1"/>
  <c r="AG245" i="1"/>
  <c r="AC245" i="1"/>
  <c r="Z247" i="1" l="1"/>
  <c r="AA246" i="1"/>
  <c r="AB246" i="1"/>
  <c r="AG246" i="1"/>
  <c r="AC246" i="1"/>
  <c r="Z248" i="1" l="1"/>
  <c r="AA247" i="1"/>
  <c r="AB247" i="1"/>
  <c r="AG247" i="1"/>
  <c r="AC247" i="1"/>
  <c r="Z249" i="1" l="1"/>
  <c r="AA248" i="1"/>
  <c r="AB248" i="1"/>
  <c r="AG248" i="1"/>
  <c r="AC248" i="1"/>
  <c r="Z250" i="1" l="1"/>
  <c r="AA249" i="1"/>
  <c r="AB249" i="1"/>
  <c r="AG249" i="1"/>
  <c r="AC249" i="1"/>
  <c r="Z251" i="1" l="1"/>
  <c r="AA250" i="1"/>
  <c r="AB250" i="1"/>
  <c r="AG250" i="1"/>
  <c r="AC250" i="1"/>
  <c r="Z252" i="1" l="1"/>
  <c r="AA251" i="1"/>
  <c r="AB251" i="1"/>
  <c r="AG251" i="1"/>
  <c r="AC251" i="1"/>
  <c r="Z253" i="1" l="1"/>
  <c r="AA252" i="1"/>
  <c r="AB252" i="1"/>
  <c r="AG252" i="1"/>
  <c r="AC252" i="1"/>
  <c r="Z254" i="1" l="1"/>
  <c r="AA253" i="1"/>
  <c r="AB253" i="1"/>
  <c r="AG253" i="1"/>
  <c r="AC253" i="1"/>
  <c r="Z255" i="1" l="1"/>
  <c r="AA254" i="1"/>
  <c r="AB254" i="1"/>
  <c r="AG254" i="1"/>
  <c r="AC254" i="1"/>
  <c r="Z256" i="1" l="1"/>
  <c r="AA255" i="1"/>
  <c r="AB255" i="1"/>
  <c r="AG255" i="1"/>
  <c r="AC255" i="1"/>
  <c r="Z257" i="1" l="1"/>
  <c r="AA256" i="1"/>
  <c r="AB256" i="1"/>
  <c r="AG256" i="1"/>
  <c r="AC256" i="1"/>
  <c r="Z258" i="1" l="1"/>
  <c r="AA257" i="1"/>
  <c r="AB257" i="1"/>
  <c r="AG257" i="1"/>
  <c r="AC257" i="1"/>
  <c r="Z259" i="1" l="1"/>
  <c r="AA258" i="1"/>
  <c r="AB258" i="1"/>
  <c r="AG258" i="1"/>
  <c r="AC258" i="1"/>
  <c r="Z260" i="1" l="1"/>
  <c r="AA259" i="1"/>
  <c r="AB259" i="1"/>
  <c r="AG259" i="1"/>
  <c r="AC259" i="1"/>
  <c r="Z261" i="1" l="1"/>
  <c r="AA260" i="1"/>
  <c r="AB260" i="1"/>
  <c r="AG260" i="1"/>
  <c r="AC260" i="1"/>
  <c r="Z262" i="1" l="1"/>
  <c r="AA261" i="1"/>
  <c r="AB261" i="1"/>
  <c r="AG261" i="1"/>
  <c r="AC261" i="1"/>
  <c r="Z263" i="1" l="1"/>
  <c r="AA262" i="1"/>
  <c r="AB262" i="1"/>
  <c r="AG262" i="1"/>
  <c r="AC262" i="1"/>
  <c r="Z264" i="1" l="1"/>
  <c r="AA263" i="1"/>
  <c r="AB263" i="1"/>
  <c r="AG263" i="1"/>
  <c r="AC263" i="1"/>
  <c r="Z265" i="1" l="1"/>
  <c r="AA264" i="1"/>
  <c r="AB264" i="1"/>
  <c r="AG264" i="1"/>
  <c r="AC264" i="1"/>
  <c r="Z266" i="1" l="1"/>
  <c r="AA265" i="1"/>
  <c r="AB265" i="1"/>
  <c r="AG265" i="1"/>
  <c r="AC265" i="1"/>
  <c r="Z267" i="1" l="1"/>
  <c r="AA266" i="1"/>
  <c r="AB266" i="1"/>
  <c r="AG266" i="1"/>
  <c r="AC266" i="1"/>
  <c r="Z268" i="1" l="1"/>
  <c r="AA267" i="1"/>
  <c r="AB267" i="1"/>
  <c r="AG267" i="1"/>
  <c r="AC267" i="1"/>
  <c r="Z269" i="1" l="1"/>
  <c r="AA268" i="1"/>
  <c r="AB268" i="1"/>
  <c r="AG268" i="1"/>
  <c r="AC268" i="1"/>
  <c r="Z270" i="1" l="1"/>
  <c r="AA269" i="1"/>
  <c r="AB269" i="1"/>
  <c r="AG269" i="1"/>
  <c r="AC269" i="1"/>
  <c r="Z271" i="1" l="1"/>
  <c r="AA270" i="1"/>
  <c r="AB270" i="1"/>
  <c r="AG270" i="1"/>
  <c r="AC270" i="1"/>
  <c r="Z272" i="1" l="1"/>
  <c r="AA271" i="1"/>
  <c r="AB271" i="1"/>
  <c r="AG271" i="1"/>
  <c r="AC271" i="1"/>
  <c r="Z273" i="1" l="1"/>
  <c r="AA272" i="1"/>
  <c r="AB272" i="1"/>
  <c r="AG272" i="1"/>
  <c r="AC272" i="1"/>
  <c r="Z274" i="1" l="1"/>
  <c r="AA273" i="1"/>
  <c r="AB273" i="1"/>
  <c r="AG273" i="1"/>
  <c r="AC273" i="1"/>
  <c r="Z275" i="1" l="1"/>
  <c r="AA274" i="1"/>
  <c r="AB274" i="1"/>
  <c r="AG274" i="1"/>
  <c r="AC274" i="1"/>
  <c r="Z276" i="1" l="1"/>
  <c r="AA275" i="1"/>
  <c r="AB275" i="1"/>
  <c r="AG275" i="1"/>
  <c r="AC275" i="1"/>
  <c r="Z277" i="1" l="1"/>
  <c r="AA276" i="1"/>
  <c r="AB276" i="1"/>
  <c r="AG276" i="1"/>
  <c r="AC276" i="1"/>
  <c r="Z278" i="1" l="1"/>
  <c r="AA277" i="1"/>
  <c r="AB277" i="1"/>
  <c r="AG277" i="1"/>
  <c r="AC277" i="1"/>
  <c r="Z279" i="1" l="1"/>
  <c r="AA278" i="1"/>
  <c r="AB278" i="1"/>
  <c r="AG278" i="1"/>
  <c r="AC278" i="1"/>
  <c r="Z280" i="1" l="1"/>
  <c r="AA279" i="1"/>
  <c r="AB279" i="1"/>
  <c r="AG279" i="1"/>
  <c r="AC279" i="1"/>
  <c r="Z281" i="1" l="1"/>
  <c r="AA280" i="1"/>
  <c r="AB280" i="1"/>
  <c r="AG280" i="1"/>
  <c r="AC280" i="1"/>
  <c r="Z282" i="1" l="1"/>
  <c r="AA281" i="1"/>
  <c r="AB281" i="1"/>
  <c r="AG281" i="1"/>
  <c r="AC281" i="1"/>
  <c r="Z283" i="1" l="1"/>
  <c r="AA282" i="1"/>
  <c r="AB282" i="1"/>
  <c r="AG282" i="1"/>
  <c r="AC282" i="1"/>
  <c r="Z284" i="1" l="1"/>
  <c r="AA283" i="1"/>
  <c r="AB283" i="1"/>
  <c r="AG283" i="1"/>
  <c r="AC283" i="1"/>
  <c r="Z285" i="1" l="1"/>
  <c r="AA284" i="1"/>
  <c r="AB284" i="1"/>
  <c r="AG284" i="1"/>
  <c r="AC284" i="1"/>
  <c r="Z286" i="1" l="1"/>
  <c r="AA285" i="1"/>
  <c r="AB285" i="1"/>
  <c r="AG285" i="1"/>
  <c r="AC285" i="1"/>
  <c r="Z287" i="1" l="1"/>
  <c r="AA286" i="1"/>
  <c r="AB286" i="1"/>
  <c r="AG286" i="1"/>
  <c r="AC286" i="1"/>
  <c r="Z288" i="1" l="1"/>
  <c r="AA287" i="1"/>
  <c r="AB287" i="1"/>
  <c r="AG287" i="1"/>
  <c r="AC287" i="1"/>
  <c r="Z289" i="1" l="1"/>
  <c r="AA288" i="1"/>
  <c r="AB288" i="1"/>
  <c r="AG288" i="1"/>
  <c r="AC288" i="1"/>
  <c r="Z290" i="1" l="1"/>
  <c r="AA289" i="1"/>
  <c r="AB289" i="1"/>
  <c r="AG289" i="1"/>
  <c r="AC289" i="1"/>
  <c r="Z291" i="1" l="1"/>
  <c r="AA290" i="1"/>
  <c r="AB290" i="1"/>
  <c r="AG290" i="1"/>
  <c r="AC290" i="1"/>
  <c r="Z292" i="1" l="1"/>
  <c r="AA291" i="1"/>
  <c r="AB291" i="1"/>
  <c r="AG291" i="1"/>
  <c r="AC291" i="1"/>
  <c r="Z293" i="1" l="1"/>
  <c r="AA292" i="1"/>
  <c r="AB292" i="1"/>
  <c r="AG292" i="1"/>
  <c r="AC292" i="1"/>
  <c r="Z294" i="1" l="1"/>
  <c r="AA293" i="1"/>
  <c r="AB293" i="1"/>
  <c r="AG293" i="1"/>
  <c r="AC293" i="1"/>
  <c r="Z295" i="1" l="1"/>
  <c r="AA294" i="1"/>
  <c r="AB294" i="1"/>
  <c r="AG294" i="1"/>
  <c r="AC294" i="1"/>
  <c r="Z296" i="1" l="1"/>
  <c r="AA295" i="1"/>
  <c r="AB295" i="1"/>
  <c r="AG295" i="1"/>
  <c r="AC295" i="1"/>
  <c r="Z297" i="1" l="1"/>
  <c r="AA296" i="1"/>
  <c r="AB296" i="1"/>
  <c r="AG296" i="1"/>
  <c r="AC296" i="1"/>
  <c r="Z298" i="1" l="1"/>
  <c r="AA297" i="1"/>
  <c r="AB297" i="1"/>
  <c r="AG297" i="1"/>
  <c r="AC297" i="1"/>
  <c r="Z299" i="1" l="1"/>
  <c r="AA298" i="1"/>
  <c r="AB298" i="1"/>
  <c r="AG298" i="1"/>
  <c r="AC298" i="1"/>
  <c r="Z300" i="1" l="1"/>
  <c r="AA299" i="1"/>
  <c r="AB299" i="1"/>
  <c r="AG299" i="1"/>
  <c r="AC299" i="1"/>
  <c r="Z301" i="1" l="1"/>
  <c r="AA300" i="1"/>
  <c r="AB300" i="1"/>
  <c r="AG300" i="1"/>
  <c r="AC300" i="1"/>
  <c r="Z302" i="1" l="1"/>
  <c r="AA301" i="1"/>
  <c r="AB301" i="1"/>
  <c r="AG301" i="1"/>
  <c r="AC301" i="1"/>
  <c r="Z303" i="1" l="1"/>
  <c r="AA302" i="1"/>
  <c r="AB302" i="1"/>
  <c r="AG302" i="1"/>
  <c r="AC302" i="1"/>
  <c r="Z304" i="1" l="1"/>
  <c r="AA303" i="1"/>
  <c r="AB303" i="1"/>
  <c r="AG303" i="1"/>
  <c r="AC303" i="1"/>
  <c r="Z305" i="1" l="1"/>
  <c r="AA304" i="1"/>
  <c r="AB304" i="1"/>
  <c r="AG304" i="1"/>
  <c r="AC304" i="1"/>
  <c r="Z306" i="1" l="1"/>
  <c r="AA305" i="1"/>
  <c r="AB305" i="1"/>
  <c r="AG305" i="1"/>
  <c r="AC305" i="1"/>
  <c r="Z307" i="1" l="1"/>
  <c r="AA306" i="1"/>
  <c r="AB306" i="1"/>
  <c r="AG306" i="1"/>
  <c r="AC306" i="1"/>
  <c r="Z308" i="1" l="1"/>
  <c r="AA307" i="1"/>
  <c r="AB307" i="1"/>
  <c r="AG307" i="1"/>
  <c r="AC307" i="1"/>
  <c r="Z309" i="1" l="1"/>
  <c r="AA308" i="1"/>
  <c r="AB308" i="1"/>
  <c r="AG308" i="1"/>
  <c r="AC308" i="1"/>
  <c r="Z310" i="1" l="1"/>
  <c r="AA309" i="1"/>
  <c r="AB309" i="1"/>
  <c r="AG309" i="1"/>
  <c r="AC309" i="1"/>
  <c r="Z311" i="1" l="1"/>
  <c r="AA310" i="1"/>
  <c r="AB310" i="1"/>
  <c r="AG310" i="1"/>
  <c r="AC310" i="1"/>
  <c r="Z312" i="1" l="1"/>
  <c r="AA311" i="1"/>
  <c r="AB311" i="1"/>
  <c r="AG311" i="1"/>
  <c r="AC311" i="1"/>
  <c r="Z313" i="1" l="1"/>
  <c r="AA312" i="1"/>
  <c r="AB312" i="1"/>
  <c r="AG312" i="1"/>
  <c r="AC312" i="1"/>
  <c r="Z314" i="1" l="1"/>
  <c r="AA313" i="1"/>
  <c r="AB313" i="1"/>
  <c r="AG313" i="1"/>
  <c r="AC313" i="1"/>
  <c r="Z315" i="1" l="1"/>
  <c r="AA314" i="1"/>
  <c r="AB314" i="1"/>
  <c r="AG314" i="1"/>
  <c r="AC314" i="1"/>
  <c r="Z316" i="1" l="1"/>
  <c r="AA315" i="1"/>
  <c r="AB315" i="1"/>
  <c r="AG315" i="1"/>
  <c r="AC315" i="1"/>
  <c r="Z317" i="1" l="1"/>
  <c r="AA316" i="1"/>
  <c r="AB316" i="1"/>
  <c r="AG316" i="1"/>
  <c r="AC316" i="1"/>
  <c r="Z318" i="1" l="1"/>
  <c r="AA317" i="1"/>
  <c r="AB317" i="1"/>
  <c r="AG317" i="1"/>
  <c r="AC317" i="1"/>
  <c r="Z319" i="1" l="1"/>
  <c r="AA318" i="1"/>
  <c r="AB318" i="1"/>
  <c r="AG318" i="1"/>
  <c r="AC318" i="1"/>
  <c r="Z320" i="1" l="1"/>
  <c r="AA319" i="1"/>
  <c r="AB319" i="1"/>
  <c r="AG319" i="1"/>
  <c r="AC319" i="1"/>
  <c r="Z321" i="1" l="1"/>
  <c r="AA320" i="1"/>
  <c r="AB320" i="1"/>
  <c r="AG320" i="1"/>
  <c r="AC320" i="1"/>
  <c r="Z322" i="1" l="1"/>
  <c r="AA321" i="1"/>
  <c r="AB321" i="1"/>
  <c r="AG321" i="1"/>
  <c r="AC321" i="1"/>
  <c r="Z323" i="1" l="1"/>
  <c r="AA322" i="1"/>
  <c r="AB322" i="1"/>
  <c r="AG322" i="1"/>
  <c r="AC322" i="1"/>
  <c r="Z324" i="1" l="1"/>
  <c r="AA323" i="1"/>
  <c r="AB323" i="1"/>
  <c r="AG323" i="1"/>
  <c r="AC323" i="1"/>
  <c r="Z325" i="1" l="1"/>
  <c r="AA324" i="1"/>
  <c r="AB324" i="1"/>
  <c r="AG324" i="1"/>
  <c r="AC324" i="1"/>
  <c r="Z326" i="1" l="1"/>
  <c r="AA325" i="1"/>
  <c r="AB325" i="1"/>
  <c r="AG325" i="1"/>
  <c r="AC325" i="1"/>
  <c r="Z327" i="1" l="1"/>
  <c r="AA326" i="1"/>
  <c r="AB326" i="1"/>
  <c r="AG326" i="1"/>
  <c r="AC326" i="1"/>
  <c r="Z328" i="1" l="1"/>
  <c r="AA327" i="1"/>
  <c r="AB327" i="1"/>
  <c r="AG327" i="1"/>
  <c r="AC327" i="1"/>
  <c r="Z329" i="1" l="1"/>
  <c r="AA328" i="1"/>
  <c r="AB328" i="1"/>
  <c r="AG328" i="1"/>
  <c r="AC328" i="1"/>
  <c r="Z330" i="1" l="1"/>
  <c r="AA329" i="1"/>
  <c r="AB329" i="1"/>
  <c r="AG329" i="1"/>
  <c r="AC329" i="1"/>
  <c r="Z331" i="1" l="1"/>
  <c r="AA330" i="1"/>
  <c r="AB330" i="1"/>
  <c r="AG330" i="1"/>
  <c r="AC330" i="1"/>
  <c r="Z332" i="1" l="1"/>
  <c r="AA331" i="1"/>
  <c r="AB331" i="1"/>
  <c r="AG331" i="1"/>
  <c r="AC331" i="1"/>
  <c r="Z333" i="1" l="1"/>
  <c r="AA332" i="1"/>
  <c r="AB332" i="1"/>
  <c r="AG332" i="1"/>
  <c r="AC332" i="1"/>
  <c r="Z334" i="1" l="1"/>
  <c r="AA333" i="1"/>
  <c r="AB333" i="1"/>
  <c r="AG333" i="1"/>
  <c r="AC333" i="1"/>
  <c r="Z335" i="1" l="1"/>
  <c r="AA334" i="1"/>
  <c r="AB334" i="1"/>
  <c r="AG334" i="1"/>
  <c r="AC334" i="1"/>
  <c r="Z336" i="1" l="1"/>
  <c r="AA335" i="1"/>
  <c r="AB335" i="1"/>
  <c r="AG335" i="1"/>
  <c r="AC335" i="1"/>
  <c r="Z337" i="1" l="1"/>
  <c r="AA336" i="1"/>
  <c r="AB336" i="1"/>
  <c r="AG336" i="1"/>
  <c r="AC336" i="1"/>
  <c r="Z338" i="1" l="1"/>
  <c r="AA337" i="1"/>
  <c r="AB337" i="1"/>
  <c r="AG337" i="1"/>
  <c r="AC337" i="1"/>
  <c r="Z339" i="1" l="1"/>
  <c r="AA338" i="1"/>
  <c r="AB338" i="1"/>
  <c r="AG338" i="1"/>
  <c r="AC338" i="1"/>
  <c r="Z340" i="1" l="1"/>
  <c r="AA339" i="1"/>
  <c r="AB339" i="1"/>
  <c r="AG339" i="1"/>
  <c r="AC339" i="1"/>
  <c r="Z341" i="1" l="1"/>
  <c r="AA340" i="1"/>
  <c r="AB340" i="1"/>
  <c r="AG340" i="1"/>
  <c r="AC340" i="1"/>
  <c r="Z342" i="1" l="1"/>
  <c r="AA341" i="1"/>
  <c r="AB341" i="1"/>
  <c r="AG341" i="1"/>
  <c r="AC341" i="1"/>
  <c r="Z343" i="1" l="1"/>
  <c r="AA342" i="1"/>
  <c r="AB342" i="1"/>
  <c r="AG342" i="1"/>
  <c r="AC342" i="1"/>
  <c r="Z344" i="1" l="1"/>
  <c r="AA343" i="1"/>
  <c r="AB343" i="1"/>
  <c r="AG343" i="1"/>
  <c r="AC343" i="1"/>
  <c r="Z345" i="1" l="1"/>
  <c r="AA344" i="1"/>
  <c r="AB344" i="1"/>
  <c r="AG344" i="1"/>
  <c r="AC344" i="1"/>
  <c r="Z346" i="1" l="1"/>
  <c r="AA345" i="1"/>
  <c r="AB345" i="1"/>
  <c r="AG345" i="1"/>
  <c r="AC345" i="1"/>
  <c r="Z347" i="1" l="1"/>
  <c r="AA346" i="1"/>
  <c r="AB346" i="1"/>
  <c r="AG346" i="1"/>
  <c r="AC346" i="1"/>
  <c r="Z348" i="1" l="1"/>
  <c r="AA347" i="1"/>
  <c r="AB347" i="1"/>
  <c r="AG347" i="1"/>
  <c r="AC347" i="1"/>
  <c r="Z349" i="1" l="1"/>
  <c r="AA348" i="1"/>
  <c r="AB348" i="1"/>
  <c r="AG348" i="1"/>
  <c r="AC348" i="1"/>
  <c r="Z350" i="1" l="1"/>
  <c r="AA349" i="1"/>
  <c r="AB349" i="1"/>
  <c r="AG349" i="1"/>
  <c r="AC349" i="1"/>
  <c r="Z351" i="1" l="1"/>
  <c r="AA350" i="1"/>
  <c r="AB350" i="1"/>
  <c r="AG350" i="1"/>
  <c r="AC350" i="1"/>
  <c r="Z352" i="1" l="1"/>
  <c r="AA351" i="1"/>
  <c r="AB351" i="1"/>
  <c r="AG351" i="1"/>
  <c r="AC351" i="1"/>
  <c r="Z353" i="1" l="1"/>
  <c r="AA352" i="1"/>
  <c r="AB352" i="1"/>
  <c r="AG352" i="1"/>
  <c r="AC352" i="1"/>
  <c r="Z354" i="1" l="1"/>
  <c r="AA353" i="1"/>
  <c r="AB353" i="1"/>
  <c r="AG353" i="1"/>
  <c r="AC353" i="1"/>
  <c r="Z355" i="1" l="1"/>
  <c r="AA354" i="1"/>
  <c r="AB354" i="1"/>
  <c r="AG354" i="1"/>
  <c r="AC354" i="1"/>
  <c r="Z356" i="1" l="1"/>
  <c r="AA355" i="1"/>
  <c r="AB355" i="1"/>
  <c r="AG355" i="1"/>
  <c r="AC355" i="1"/>
  <c r="Z357" i="1" l="1"/>
  <c r="AA356" i="1"/>
  <c r="AB356" i="1"/>
  <c r="AG356" i="1"/>
  <c r="AC356" i="1"/>
  <c r="Z358" i="1" l="1"/>
  <c r="AA357" i="1"/>
  <c r="AB357" i="1"/>
  <c r="AG357" i="1"/>
  <c r="AC357" i="1"/>
  <c r="Z359" i="1" l="1"/>
  <c r="AA358" i="1"/>
  <c r="AB358" i="1"/>
  <c r="AG358" i="1"/>
  <c r="AC358" i="1"/>
  <c r="Z360" i="1" l="1"/>
  <c r="AA359" i="1"/>
  <c r="AB359" i="1"/>
  <c r="AG359" i="1"/>
  <c r="AC359" i="1"/>
  <c r="Z361" i="1" l="1"/>
  <c r="AA360" i="1"/>
  <c r="AB360" i="1"/>
  <c r="AG360" i="1"/>
  <c r="AC360" i="1"/>
  <c r="Z362" i="1" l="1"/>
  <c r="AA361" i="1"/>
  <c r="AB361" i="1"/>
  <c r="AG361" i="1"/>
  <c r="AC361" i="1"/>
  <c r="Z363" i="1" l="1"/>
  <c r="AA362" i="1"/>
  <c r="AB362" i="1"/>
  <c r="AG362" i="1"/>
  <c r="AC362" i="1"/>
  <c r="Z364" i="1" l="1"/>
  <c r="AA363" i="1"/>
  <c r="AB363" i="1"/>
  <c r="AG363" i="1"/>
  <c r="AC363" i="1"/>
  <c r="Z365" i="1" l="1"/>
  <c r="AA364" i="1"/>
  <c r="AB364" i="1"/>
  <c r="AG364" i="1"/>
  <c r="AC364" i="1"/>
  <c r="Z366" i="1" l="1"/>
  <c r="AA365" i="1"/>
  <c r="AB365" i="1"/>
  <c r="AG365" i="1"/>
  <c r="AC365" i="1"/>
  <c r="Z367" i="1" l="1"/>
  <c r="AA366" i="1"/>
  <c r="AB366" i="1"/>
  <c r="AG366" i="1"/>
  <c r="AC366" i="1"/>
  <c r="Z368" i="1" l="1"/>
  <c r="AA367" i="1"/>
  <c r="AB367" i="1"/>
  <c r="AG367" i="1"/>
  <c r="AC367" i="1"/>
  <c r="Z369" i="1" l="1"/>
  <c r="AA368" i="1"/>
  <c r="AB368" i="1"/>
  <c r="AG368" i="1"/>
  <c r="AC368" i="1"/>
  <c r="Z370" i="1" l="1"/>
  <c r="AA369" i="1"/>
  <c r="AB369" i="1"/>
  <c r="AG369" i="1"/>
  <c r="AC369" i="1"/>
  <c r="Z371" i="1" l="1"/>
  <c r="AA370" i="1"/>
  <c r="AB370" i="1"/>
  <c r="AG370" i="1"/>
  <c r="AC370" i="1"/>
  <c r="Z372" i="1" l="1"/>
  <c r="AA371" i="1"/>
  <c r="AB371" i="1"/>
  <c r="AG371" i="1"/>
  <c r="AC371" i="1"/>
  <c r="Z373" i="1" l="1"/>
  <c r="AA372" i="1"/>
  <c r="AB372" i="1"/>
  <c r="AG372" i="1"/>
  <c r="AC372" i="1"/>
  <c r="Z374" i="1" l="1"/>
  <c r="AA373" i="1"/>
  <c r="AB373" i="1"/>
  <c r="AG373" i="1"/>
  <c r="AC373" i="1"/>
  <c r="Z375" i="1" l="1"/>
  <c r="AA374" i="1"/>
  <c r="AB374" i="1"/>
  <c r="AG374" i="1"/>
  <c r="AC374" i="1"/>
  <c r="Z376" i="1" l="1"/>
  <c r="AA375" i="1"/>
  <c r="AB375" i="1"/>
  <c r="AG375" i="1"/>
  <c r="AC375" i="1"/>
  <c r="Z377" i="1" l="1"/>
  <c r="AA376" i="1"/>
  <c r="AB376" i="1"/>
  <c r="AG376" i="1"/>
  <c r="AC376" i="1"/>
  <c r="Z378" i="1" l="1"/>
  <c r="AA377" i="1"/>
  <c r="AB377" i="1"/>
  <c r="AG377" i="1"/>
  <c r="AC377" i="1"/>
  <c r="Z379" i="1" l="1"/>
  <c r="AA378" i="1"/>
  <c r="AB378" i="1"/>
  <c r="AG378" i="1"/>
  <c r="AC378" i="1"/>
  <c r="Z380" i="1" l="1"/>
  <c r="AA379" i="1"/>
  <c r="AB379" i="1"/>
  <c r="AG379" i="1"/>
  <c r="AC379" i="1"/>
  <c r="Z381" i="1" l="1"/>
  <c r="AA380" i="1"/>
  <c r="AB380" i="1"/>
  <c r="AG380" i="1"/>
  <c r="AC380" i="1"/>
  <c r="Z382" i="1" l="1"/>
  <c r="AA381" i="1"/>
  <c r="AB381" i="1"/>
  <c r="AG381" i="1"/>
  <c r="AC381" i="1"/>
  <c r="Z383" i="1" l="1"/>
  <c r="AA382" i="1"/>
  <c r="AB382" i="1"/>
  <c r="AG382" i="1"/>
  <c r="AC382" i="1"/>
  <c r="Z384" i="1" l="1"/>
  <c r="AA383" i="1"/>
  <c r="AB383" i="1"/>
  <c r="AG383" i="1"/>
  <c r="AC383" i="1"/>
  <c r="Z385" i="1" l="1"/>
  <c r="AA384" i="1"/>
  <c r="AB384" i="1"/>
  <c r="AG384" i="1"/>
  <c r="AC384" i="1"/>
  <c r="Z386" i="1" l="1"/>
  <c r="AA385" i="1"/>
  <c r="AB385" i="1"/>
  <c r="AG385" i="1"/>
  <c r="AC385" i="1"/>
  <c r="Z387" i="1" l="1"/>
  <c r="AA386" i="1"/>
  <c r="AB386" i="1"/>
  <c r="AG386" i="1"/>
  <c r="AC386" i="1"/>
  <c r="Z388" i="1" l="1"/>
  <c r="AA387" i="1"/>
  <c r="AB387" i="1"/>
  <c r="AG387" i="1"/>
  <c r="AC387" i="1"/>
  <c r="Z389" i="1" l="1"/>
  <c r="AA388" i="1"/>
  <c r="AB388" i="1"/>
  <c r="AG388" i="1"/>
  <c r="AC388" i="1"/>
  <c r="Z390" i="1" l="1"/>
  <c r="AA389" i="1"/>
  <c r="AB389" i="1"/>
  <c r="AG389" i="1"/>
  <c r="AC389" i="1"/>
  <c r="Z391" i="1" l="1"/>
  <c r="AA390" i="1"/>
  <c r="AB390" i="1"/>
  <c r="AG390" i="1"/>
  <c r="AC390" i="1"/>
  <c r="Z392" i="1" l="1"/>
  <c r="AA391" i="1"/>
  <c r="AB391" i="1"/>
  <c r="AG391" i="1"/>
  <c r="AC391" i="1"/>
  <c r="Z393" i="1" l="1"/>
  <c r="AA392" i="1"/>
  <c r="AB392" i="1"/>
  <c r="AG392" i="1"/>
  <c r="AC392" i="1"/>
  <c r="Z394" i="1" l="1"/>
  <c r="AA393" i="1"/>
  <c r="AB393" i="1"/>
  <c r="AG393" i="1"/>
  <c r="AC393" i="1"/>
  <c r="Z395" i="1" l="1"/>
  <c r="AA394" i="1"/>
  <c r="AB394" i="1"/>
  <c r="AG394" i="1"/>
  <c r="AC394" i="1"/>
  <c r="Z396" i="1" l="1"/>
  <c r="AA395" i="1"/>
  <c r="AB395" i="1"/>
  <c r="AG395" i="1"/>
  <c r="AC395" i="1"/>
  <c r="Z397" i="1" l="1"/>
  <c r="AA396" i="1"/>
  <c r="AB396" i="1"/>
  <c r="AG396" i="1"/>
  <c r="AC396" i="1"/>
  <c r="Z398" i="1" l="1"/>
  <c r="AA397" i="1"/>
  <c r="AB397" i="1"/>
  <c r="AG397" i="1"/>
  <c r="AC397" i="1"/>
  <c r="Z399" i="1" l="1"/>
  <c r="AA398" i="1"/>
  <c r="AB398" i="1"/>
  <c r="AG398" i="1"/>
  <c r="AC398" i="1"/>
  <c r="Z400" i="1" l="1"/>
  <c r="AA399" i="1"/>
  <c r="AB399" i="1"/>
  <c r="AG399" i="1"/>
  <c r="AC399" i="1"/>
  <c r="Z401" i="1" l="1"/>
  <c r="AA400" i="1"/>
  <c r="AB400" i="1"/>
  <c r="AG400" i="1"/>
  <c r="AC400" i="1"/>
  <c r="Z402" i="1" l="1"/>
  <c r="AA401" i="1"/>
  <c r="AB401" i="1"/>
  <c r="AG401" i="1"/>
  <c r="AC401" i="1"/>
  <c r="Z403" i="1" l="1"/>
  <c r="AA402" i="1"/>
  <c r="AB402" i="1"/>
  <c r="AG402" i="1"/>
  <c r="AC402" i="1"/>
  <c r="Z404" i="1" l="1"/>
  <c r="AA403" i="1"/>
  <c r="AB403" i="1"/>
  <c r="AG403" i="1"/>
  <c r="AC403" i="1"/>
  <c r="Z405" i="1" l="1"/>
  <c r="AA404" i="1"/>
  <c r="AB404" i="1"/>
  <c r="AG404" i="1"/>
  <c r="AC404" i="1"/>
  <c r="Z406" i="1" l="1"/>
  <c r="AA405" i="1"/>
  <c r="AB405" i="1"/>
  <c r="AG405" i="1"/>
  <c r="AC405" i="1"/>
  <c r="Z407" i="1" l="1"/>
  <c r="AA406" i="1"/>
  <c r="AB406" i="1"/>
  <c r="AG406" i="1"/>
  <c r="AC406" i="1"/>
  <c r="Z408" i="1" l="1"/>
  <c r="AA407" i="1"/>
  <c r="AB407" i="1"/>
  <c r="AG407" i="1"/>
  <c r="AC407" i="1"/>
  <c r="Z409" i="1" l="1"/>
  <c r="AA408" i="1"/>
  <c r="AB408" i="1"/>
  <c r="AG408" i="1"/>
  <c r="AC408" i="1"/>
  <c r="Z410" i="1" l="1"/>
  <c r="AA409" i="1"/>
  <c r="AB409" i="1"/>
  <c r="AG409" i="1"/>
  <c r="AC409" i="1"/>
  <c r="Z411" i="1" l="1"/>
  <c r="AA410" i="1"/>
  <c r="AB410" i="1"/>
  <c r="AG410" i="1"/>
  <c r="AC410" i="1"/>
  <c r="Z412" i="1" l="1"/>
  <c r="AA411" i="1"/>
  <c r="AB411" i="1"/>
  <c r="AG411" i="1"/>
  <c r="AC411" i="1"/>
  <c r="Z413" i="1" l="1"/>
  <c r="AA412" i="1"/>
  <c r="AB412" i="1"/>
  <c r="AG412" i="1"/>
  <c r="AC412" i="1"/>
  <c r="Z414" i="1" l="1"/>
  <c r="AA413" i="1"/>
  <c r="AB413" i="1"/>
  <c r="AG413" i="1"/>
  <c r="AC413" i="1"/>
  <c r="Z415" i="1" l="1"/>
  <c r="AA414" i="1"/>
  <c r="AB414" i="1"/>
  <c r="AG414" i="1"/>
  <c r="AC414" i="1"/>
  <c r="Z416" i="1" l="1"/>
  <c r="AA415" i="1"/>
  <c r="AB415" i="1"/>
  <c r="AG415" i="1"/>
  <c r="AC415" i="1"/>
  <c r="Z417" i="1" l="1"/>
  <c r="AA416" i="1"/>
  <c r="AB416" i="1"/>
  <c r="AG416" i="1"/>
  <c r="AC416" i="1"/>
  <c r="Z418" i="1" l="1"/>
  <c r="AA417" i="1"/>
  <c r="AB417" i="1"/>
  <c r="AG417" i="1"/>
  <c r="AC417" i="1"/>
  <c r="Z419" i="1" l="1"/>
  <c r="AA418" i="1"/>
  <c r="AB418" i="1"/>
  <c r="AG418" i="1"/>
  <c r="AC418" i="1"/>
  <c r="Z420" i="1" l="1"/>
  <c r="AA419" i="1"/>
  <c r="AB419" i="1"/>
  <c r="AG419" i="1"/>
  <c r="AC419" i="1"/>
  <c r="Z421" i="1" l="1"/>
  <c r="AA420" i="1"/>
  <c r="AB420" i="1"/>
  <c r="AG420" i="1"/>
  <c r="AC420" i="1"/>
  <c r="Z422" i="1" l="1"/>
  <c r="AA421" i="1"/>
  <c r="AB421" i="1"/>
  <c r="AG421" i="1"/>
  <c r="AC421" i="1"/>
  <c r="Z423" i="1" l="1"/>
  <c r="AA422" i="1"/>
  <c r="AB422" i="1"/>
  <c r="AG422" i="1"/>
  <c r="AC422" i="1"/>
  <c r="Z424" i="1" l="1"/>
  <c r="AA423" i="1"/>
  <c r="AB423" i="1"/>
  <c r="AG423" i="1"/>
  <c r="AC423" i="1"/>
  <c r="Z425" i="1" l="1"/>
  <c r="AA424" i="1"/>
  <c r="AB424" i="1"/>
  <c r="AG424" i="1"/>
  <c r="AC424" i="1"/>
  <c r="Z426" i="1" l="1"/>
  <c r="AA425" i="1"/>
  <c r="AB425" i="1"/>
  <c r="AG425" i="1"/>
  <c r="AC425" i="1"/>
  <c r="Z427" i="1" l="1"/>
  <c r="AA426" i="1"/>
  <c r="AB426" i="1"/>
  <c r="AG426" i="1"/>
  <c r="AC426" i="1"/>
  <c r="Z428" i="1" l="1"/>
  <c r="AA427" i="1"/>
  <c r="AB427" i="1"/>
  <c r="AG427" i="1"/>
  <c r="AC427" i="1"/>
  <c r="Z429" i="1" l="1"/>
  <c r="AA428" i="1"/>
  <c r="AB428" i="1"/>
  <c r="AG428" i="1"/>
  <c r="AC428" i="1"/>
  <c r="Z430" i="1" l="1"/>
  <c r="AA429" i="1"/>
  <c r="AB429" i="1"/>
  <c r="AG429" i="1"/>
  <c r="AC429" i="1"/>
  <c r="Z431" i="1" l="1"/>
  <c r="AA430" i="1"/>
  <c r="AB430" i="1"/>
  <c r="AG430" i="1"/>
  <c r="AC430" i="1"/>
  <c r="Z432" i="1" l="1"/>
  <c r="AA431" i="1"/>
  <c r="AB431" i="1"/>
  <c r="AG431" i="1"/>
  <c r="AC431" i="1"/>
  <c r="Z433" i="1" l="1"/>
  <c r="AA432" i="1"/>
  <c r="AB432" i="1"/>
  <c r="AG432" i="1"/>
  <c r="AC432" i="1"/>
  <c r="Z434" i="1" l="1"/>
  <c r="AA433" i="1"/>
  <c r="AB433" i="1"/>
  <c r="AG433" i="1"/>
  <c r="AC433" i="1"/>
  <c r="Z435" i="1" l="1"/>
  <c r="AA434" i="1"/>
  <c r="AB434" i="1"/>
  <c r="AG434" i="1"/>
  <c r="AC434" i="1"/>
  <c r="Z436" i="1" l="1"/>
  <c r="AA435" i="1"/>
  <c r="AB435" i="1"/>
  <c r="AG435" i="1"/>
  <c r="AC435" i="1"/>
  <c r="Z437" i="1" l="1"/>
  <c r="AA436" i="1"/>
  <c r="AB436" i="1"/>
  <c r="AG436" i="1"/>
  <c r="AC436" i="1"/>
  <c r="Z438" i="1" l="1"/>
  <c r="AA437" i="1"/>
  <c r="AB437" i="1"/>
  <c r="AG437" i="1"/>
  <c r="AC437" i="1"/>
  <c r="Z439" i="1" l="1"/>
  <c r="AA438" i="1"/>
  <c r="AB438" i="1"/>
  <c r="AG438" i="1"/>
  <c r="AC438" i="1"/>
  <c r="Z440" i="1" l="1"/>
  <c r="AA439" i="1"/>
  <c r="AB439" i="1"/>
  <c r="AG439" i="1"/>
  <c r="AC439" i="1"/>
  <c r="Z441" i="1" l="1"/>
  <c r="AA440" i="1"/>
  <c r="AB440" i="1"/>
  <c r="AG440" i="1"/>
  <c r="AC440" i="1"/>
  <c r="Z442" i="1" l="1"/>
  <c r="AA441" i="1"/>
  <c r="AB441" i="1"/>
  <c r="AG441" i="1"/>
  <c r="AC441" i="1"/>
  <c r="Z443" i="1" l="1"/>
  <c r="AA442" i="1"/>
  <c r="AB442" i="1"/>
  <c r="AG442" i="1"/>
  <c r="AC442" i="1"/>
  <c r="Z444" i="1" l="1"/>
  <c r="AA443" i="1"/>
  <c r="AB443" i="1"/>
  <c r="AG443" i="1"/>
  <c r="AC443" i="1"/>
  <c r="Z445" i="1" l="1"/>
  <c r="AA444" i="1"/>
  <c r="AB444" i="1"/>
  <c r="AG444" i="1"/>
  <c r="AC444" i="1"/>
  <c r="Z446" i="1" l="1"/>
  <c r="AA445" i="1"/>
  <c r="AB445" i="1"/>
  <c r="AG445" i="1"/>
  <c r="AC445" i="1"/>
  <c r="Z447" i="1" l="1"/>
  <c r="AA446" i="1"/>
  <c r="AB446" i="1"/>
  <c r="AG446" i="1"/>
  <c r="AC446" i="1"/>
  <c r="Z448" i="1" l="1"/>
  <c r="AA447" i="1"/>
  <c r="AB447" i="1"/>
  <c r="AG447" i="1"/>
  <c r="AC447" i="1"/>
  <c r="Z449" i="1" l="1"/>
  <c r="AA448" i="1"/>
  <c r="AB448" i="1"/>
  <c r="AG448" i="1"/>
  <c r="AC448" i="1"/>
  <c r="Z450" i="1" l="1"/>
  <c r="AA449" i="1"/>
  <c r="AB449" i="1"/>
  <c r="AG449" i="1"/>
  <c r="AC449" i="1"/>
  <c r="Z451" i="1" l="1"/>
  <c r="AA450" i="1"/>
  <c r="AB450" i="1"/>
  <c r="AG450" i="1"/>
  <c r="AC450" i="1"/>
  <c r="Z452" i="1" l="1"/>
  <c r="AA451" i="1"/>
  <c r="AB451" i="1"/>
  <c r="AG451" i="1"/>
  <c r="AC451" i="1"/>
  <c r="Z453" i="1" l="1"/>
  <c r="AA452" i="1"/>
  <c r="AB452" i="1"/>
  <c r="AG452" i="1"/>
  <c r="AC452" i="1"/>
  <c r="Z454" i="1" l="1"/>
  <c r="AA453" i="1"/>
  <c r="AB453" i="1"/>
  <c r="AG453" i="1"/>
  <c r="AC453" i="1"/>
  <c r="Z455" i="1" l="1"/>
  <c r="AA454" i="1"/>
  <c r="AB454" i="1"/>
  <c r="AG454" i="1"/>
  <c r="AC454" i="1"/>
  <c r="Z456" i="1" l="1"/>
  <c r="AA455" i="1"/>
  <c r="AB455" i="1"/>
  <c r="AG455" i="1"/>
  <c r="AC455" i="1"/>
  <c r="Z457" i="1" l="1"/>
  <c r="AA456" i="1"/>
  <c r="AB456" i="1"/>
  <c r="AG456" i="1"/>
  <c r="AC456" i="1"/>
  <c r="Z458" i="1" l="1"/>
  <c r="AA457" i="1"/>
  <c r="AB457" i="1"/>
  <c r="AG457" i="1"/>
  <c r="AC457" i="1"/>
  <c r="Z459" i="1" l="1"/>
  <c r="AA458" i="1"/>
  <c r="AB458" i="1"/>
  <c r="AG458" i="1"/>
  <c r="AC458" i="1"/>
  <c r="Z460" i="1" l="1"/>
  <c r="AA459" i="1"/>
  <c r="AB459" i="1"/>
  <c r="AG459" i="1"/>
  <c r="AC459" i="1"/>
  <c r="Z461" i="1" l="1"/>
  <c r="AA460" i="1"/>
  <c r="AB460" i="1"/>
  <c r="AG460" i="1"/>
  <c r="AC460" i="1"/>
  <c r="Z462" i="1" l="1"/>
  <c r="AA461" i="1"/>
  <c r="AB461" i="1"/>
  <c r="AG461" i="1"/>
  <c r="AC461" i="1"/>
  <c r="Z463" i="1" l="1"/>
  <c r="AA462" i="1"/>
  <c r="AB462" i="1"/>
  <c r="AG462" i="1"/>
  <c r="AC462" i="1"/>
  <c r="Z464" i="1" l="1"/>
  <c r="AA463" i="1"/>
  <c r="AB463" i="1"/>
  <c r="AG463" i="1"/>
  <c r="AC463" i="1"/>
  <c r="Z465" i="1" l="1"/>
  <c r="AA464" i="1"/>
  <c r="AB464" i="1"/>
  <c r="AG464" i="1"/>
  <c r="AC464" i="1"/>
  <c r="Z466" i="1" l="1"/>
  <c r="AA465" i="1"/>
  <c r="AB465" i="1"/>
  <c r="AG465" i="1"/>
  <c r="AC465" i="1"/>
  <c r="Z467" i="1" l="1"/>
  <c r="AA466" i="1"/>
  <c r="AB466" i="1"/>
  <c r="AG466" i="1"/>
  <c r="AC466" i="1"/>
  <c r="Z468" i="1" l="1"/>
  <c r="AA467" i="1"/>
  <c r="AB467" i="1"/>
  <c r="AG467" i="1"/>
  <c r="AC467" i="1"/>
  <c r="Z469" i="1" l="1"/>
  <c r="AA468" i="1"/>
  <c r="AB468" i="1"/>
  <c r="AG468" i="1"/>
  <c r="AC468" i="1"/>
  <c r="Z470" i="1" l="1"/>
  <c r="AA469" i="1"/>
  <c r="AB469" i="1"/>
  <c r="AG469" i="1"/>
  <c r="AC469" i="1"/>
  <c r="Z471" i="1" l="1"/>
  <c r="AA470" i="1"/>
  <c r="AB470" i="1"/>
  <c r="AG470" i="1"/>
  <c r="AC470" i="1"/>
  <c r="Z472" i="1" l="1"/>
  <c r="AA471" i="1"/>
  <c r="AB471" i="1"/>
  <c r="AG471" i="1"/>
  <c r="AC471" i="1"/>
  <c r="Z473" i="1" l="1"/>
  <c r="AA472" i="1"/>
  <c r="AB472" i="1"/>
  <c r="AG472" i="1"/>
  <c r="AC472" i="1"/>
  <c r="Z474" i="1" l="1"/>
  <c r="AA473" i="1"/>
  <c r="AB473" i="1"/>
  <c r="AG473" i="1"/>
  <c r="AC473" i="1"/>
  <c r="Z475" i="1" l="1"/>
  <c r="AA474" i="1"/>
  <c r="AB474" i="1"/>
  <c r="AG474" i="1"/>
  <c r="AC474" i="1"/>
  <c r="Z476" i="1" l="1"/>
  <c r="AA475" i="1"/>
  <c r="AB475" i="1"/>
  <c r="AG475" i="1"/>
  <c r="AC475" i="1"/>
  <c r="Z477" i="1" l="1"/>
  <c r="AA476" i="1"/>
  <c r="AB476" i="1"/>
  <c r="AG476" i="1"/>
  <c r="AC476" i="1"/>
  <c r="Z478" i="1" l="1"/>
  <c r="AA477" i="1"/>
  <c r="AB477" i="1"/>
  <c r="AG477" i="1"/>
  <c r="AC477" i="1"/>
  <c r="Z479" i="1" l="1"/>
  <c r="AA478" i="1"/>
  <c r="AB478" i="1"/>
  <c r="AG478" i="1"/>
  <c r="AC478" i="1"/>
  <c r="Z480" i="1" l="1"/>
  <c r="AA479" i="1"/>
  <c r="AB479" i="1"/>
  <c r="AG479" i="1"/>
  <c r="AC479" i="1"/>
  <c r="Z481" i="1" l="1"/>
  <c r="AA480" i="1"/>
  <c r="AB480" i="1"/>
  <c r="AG480" i="1"/>
  <c r="AC480" i="1"/>
  <c r="Z482" i="1" l="1"/>
  <c r="AA481" i="1"/>
  <c r="AB481" i="1"/>
  <c r="AG481" i="1"/>
  <c r="AC481" i="1"/>
  <c r="Z483" i="1" l="1"/>
  <c r="AA482" i="1"/>
  <c r="AB482" i="1"/>
  <c r="AG482" i="1"/>
  <c r="AC482" i="1"/>
  <c r="Z484" i="1" l="1"/>
  <c r="AA483" i="1"/>
  <c r="AB483" i="1"/>
  <c r="AG483" i="1"/>
  <c r="AC483" i="1"/>
  <c r="Z485" i="1" l="1"/>
  <c r="AA484" i="1"/>
  <c r="AB484" i="1"/>
  <c r="AG484" i="1"/>
  <c r="AC484" i="1"/>
  <c r="Z486" i="1" l="1"/>
  <c r="AA485" i="1"/>
  <c r="AB485" i="1"/>
  <c r="AG485" i="1"/>
  <c r="AC485" i="1"/>
  <c r="Z487" i="1" l="1"/>
  <c r="AA486" i="1"/>
  <c r="AB486" i="1"/>
  <c r="AG486" i="1"/>
  <c r="AC486" i="1"/>
  <c r="Z488" i="1" l="1"/>
  <c r="AA487" i="1"/>
  <c r="AB487" i="1"/>
  <c r="AG487" i="1"/>
  <c r="AC487" i="1"/>
  <c r="Z489" i="1" l="1"/>
  <c r="AA488" i="1"/>
  <c r="AB488" i="1"/>
  <c r="AG488" i="1"/>
  <c r="AC488" i="1"/>
  <c r="Z490" i="1" l="1"/>
  <c r="AA489" i="1"/>
  <c r="AB489" i="1"/>
  <c r="AG489" i="1"/>
  <c r="AC489" i="1"/>
  <c r="Z491" i="1" l="1"/>
  <c r="AA490" i="1"/>
  <c r="AB490" i="1"/>
  <c r="AG490" i="1"/>
  <c r="AC490" i="1"/>
  <c r="Z492" i="1" l="1"/>
  <c r="AA491" i="1"/>
  <c r="AB491" i="1"/>
  <c r="AG491" i="1"/>
  <c r="AC491" i="1"/>
  <c r="Z493" i="1" l="1"/>
  <c r="AA492" i="1"/>
  <c r="AB492" i="1"/>
  <c r="AG492" i="1"/>
  <c r="AC492" i="1"/>
  <c r="Z494" i="1" l="1"/>
  <c r="AA493" i="1"/>
  <c r="AB493" i="1"/>
  <c r="AG493" i="1"/>
  <c r="AC493" i="1"/>
  <c r="Z495" i="1" l="1"/>
  <c r="AA494" i="1"/>
  <c r="AB494" i="1"/>
  <c r="AG494" i="1"/>
  <c r="AC494" i="1"/>
  <c r="Z496" i="1" l="1"/>
  <c r="AA495" i="1"/>
  <c r="AB495" i="1"/>
  <c r="AG495" i="1"/>
  <c r="AC495" i="1"/>
  <c r="Z497" i="1" l="1"/>
  <c r="AA496" i="1"/>
  <c r="AB496" i="1"/>
  <c r="AG496" i="1"/>
  <c r="AC496" i="1"/>
  <c r="Z498" i="1" l="1"/>
  <c r="AA497" i="1"/>
  <c r="AB497" i="1"/>
  <c r="AG497" i="1"/>
  <c r="AC497" i="1"/>
  <c r="Z499" i="1" l="1"/>
  <c r="AA498" i="1"/>
  <c r="AB498" i="1"/>
  <c r="AG498" i="1"/>
  <c r="AC498" i="1"/>
  <c r="Z500" i="1" l="1"/>
  <c r="AA499" i="1"/>
  <c r="AB499" i="1"/>
  <c r="AG499" i="1"/>
  <c r="AC499" i="1"/>
  <c r="Z501" i="1" l="1"/>
  <c r="AA500" i="1"/>
  <c r="AB500" i="1"/>
  <c r="AG500" i="1"/>
  <c r="AC500" i="1"/>
  <c r="Z502" i="1" l="1"/>
  <c r="AA501" i="1"/>
  <c r="AB501" i="1"/>
  <c r="AG501" i="1"/>
  <c r="AC501" i="1"/>
  <c r="Z503" i="1" l="1"/>
  <c r="AA502" i="1"/>
  <c r="AB502" i="1"/>
  <c r="AG502" i="1"/>
  <c r="AC502" i="1"/>
  <c r="Z504" i="1" l="1"/>
  <c r="AA503" i="1"/>
  <c r="AB503" i="1"/>
  <c r="AG503" i="1"/>
  <c r="AC503" i="1"/>
  <c r="Z505" i="1" l="1"/>
  <c r="AA504" i="1"/>
  <c r="AB504" i="1"/>
  <c r="AG504" i="1"/>
  <c r="AC504" i="1"/>
  <c r="Z506" i="1" l="1"/>
  <c r="AA505" i="1"/>
  <c r="AB505" i="1"/>
  <c r="AG505" i="1"/>
  <c r="AC505" i="1"/>
  <c r="Z507" i="1" l="1"/>
  <c r="AA506" i="1"/>
  <c r="AB506" i="1"/>
  <c r="AG506" i="1"/>
  <c r="AC506" i="1"/>
  <c r="Z508" i="1" l="1"/>
  <c r="AA507" i="1"/>
  <c r="AB507" i="1"/>
  <c r="AG507" i="1"/>
  <c r="AC507" i="1"/>
  <c r="Z509" i="1" l="1"/>
  <c r="AA508" i="1"/>
  <c r="AB508" i="1"/>
  <c r="AG508" i="1"/>
  <c r="AC508" i="1"/>
  <c r="Z510" i="1" l="1"/>
  <c r="AA509" i="1"/>
  <c r="AB509" i="1"/>
  <c r="AG509" i="1"/>
  <c r="AC509" i="1"/>
  <c r="Z511" i="1" l="1"/>
  <c r="AA510" i="1"/>
  <c r="AB510" i="1"/>
  <c r="AG510" i="1"/>
  <c r="AC510" i="1"/>
  <c r="Z512" i="1" l="1"/>
  <c r="AA511" i="1"/>
  <c r="AB511" i="1"/>
  <c r="AG511" i="1"/>
  <c r="AC511" i="1"/>
  <c r="Z513" i="1" l="1"/>
  <c r="AA512" i="1"/>
  <c r="AB512" i="1"/>
  <c r="AG512" i="1"/>
  <c r="AC512" i="1"/>
  <c r="Z514" i="1" l="1"/>
  <c r="AA513" i="1"/>
  <c r="AB513" i="1"/>
  <c r="AG513" i="1"/>
  <c r="AC513" i="1"/>
  <c r="Z515" i="1" l="1"/>
  <c r="AA514" i="1"/>
  <c r="AB514" i="1"/>
  <c r="AG514" i="1"/>
  <c r="AC514" i="1"/>
  <c r="Z516" i="1" l="1"/>
  <c r="AA515" i="1"/>
  <c r="AB515" i="1"/>
  <c r="AG515" i="1"/>
  <c r="AC515" i="1"/>
  <c r="Z517" i="1" l="1"/>
  <c r="AA516" i="1"/>
  <c r="AB516" i="1"/>
  <c r="AG516" i="1"/>
  <c r="AC516" i="1"/>
  <c r="Z518" i="1" l="1"/>
  <c r="AA517" i="1"/>
  <c r="AB517" i="1"/>
  <c r="AG517" i="1"/>
  <c r="AC517" i="1"/>
  <c r="Z519" i="1" l="1"/>
  <c r="AA518" i="1"/>
  <c r="AB518" i="1"/>
  <c r="AG518" i="1"/>
  <c r="AC518" i="1"/>
  <c r="Z520" i="1" l="1"/>
  <c r="AA519" i="1"/>
  <c r="AB519" i="1"/>
  <c r="AG519" i="1"/>
  <c r="AC519" i="1"/>
  <c r="Z521" i="1" l="1"/>
  <c r="AA520" i="1"/>
  <c r="AB520" i="1"/>
  <c r="AG520" i="1"/>
  <c r="AC520" i="1"/>
  <c r="Z522" i="1" l="1"/>
  <c r="AA521" i="1"/>
  <c r="AB521" i="1"/>
  <c r="AG521" i="1"/>
  <c r="AC521" i="1"/>
  <c r="Z523" i="1" l="1"/>
  <c r="AA522" i="1"/>
  <c r="AB522" i="1"/>
  <c r="AG522" i="1"/>
  <c r="AC522" i="1"/>
  <c r="Z524" i="1" l="1"/>
  <c r="AA523" i="1"/>
  <c r="AB523" i="1"/>
  <c r="AG523" i="1"/>
  <c r="AC523" i="1"/>
  <c r="Z525" i="1" l="1"/>
  <c r="AA524" i="1"/>
  <c r="AB524" i="1"/>
  <c r="AG524" i="1"/>
  <c r="AC524" i="1"/>
  <c r="Z526" i="1" l="1"/>
  <c r="AA525" i="1"/>
  <c r="AB525" i="1"/>
  <c r="AG525" i="1"/>
  <c r="AC525" i="1"/>
  <c r="Z527" i="1" l="1"/>
  <c r="AA526" i="1"/>
  <c r="AB526" i="1"/>
  <c r="AG526" i="1"/>
  <c r="AC526" i="1"/>
  <c r="Z528" i="1" l="1"/>
  <c r="AA527" i="1"/>
  <c r="AB527" i="1"/>
  <c r="AG527" i="1"/>
  <c r="AC527" i="1"/>
  <c r="Z529" i="1" l="1"/>
  <c r="AA528" i="1"/>
  <c r="AB528" i="1"/>
  <c r="AG528" i="1"/>
  <c r="AC528" i="1"/>
  <c r="Z530" i="1" l="1"/>
  <c r="AA529" i="1"/>
  <c r="AB529" i="1"/>
  <c r="AG529" i="1"/>
  <c r="AC529" i="1"/>
  <c r="Z531" i="1" l="1"/>
  <c r="AA530" i="1"/>
  <c r="AB530" i="1"/>
  <c r="AG530" i="1"/>
  <c r="AC530" i="1"/>
  <c r="Z532" i="1" l="1"/>
  <c r="AA531" i="1"/>
  <c r="AB531" i="1"/>
  <c r="AG531" i="1"/>
  <c r="AC531" i="1"/>
  <c r="Z533" i="1" l="1"/>
  <c r="AA532" i="1"/>
  <c r="AB532" i="1"/>
  <c r="AG532" i="1"/>
  <c r="AC532" i="1"/>
  <c r="Z534" i="1" l="1"/>
  <c r="AA533" i="1"/>
  <c r="AB533" i="1"/>
  <c r="AG533" i="1"/>
  <c r="AC533" i="1"/>
  <c r="Z535" i="1" l="1"/>
  <c r="AA534" i="1"/>
  <c r="AB534" i="1"/>
  <c r="AG534" i="1"/>
  <c r="AC534" i="1"/>
  <c r="Z536" i="1" l="1"/>
  <c r="AA535" i="1"/>
  <c r="AB535" i="1"/>
  <c r="AG535" i="1"/>
  <c r="AC535" i="1"/>
  <c r="Z537" i="1" l="1"/>
  <c r="AA536" i="1"/>
  <c r="AB536" i="1"/>
  <c r="AG536" i="1"/>
  <c r="AC536" i="1"/>
  <c r="Z538" i="1" l="1"/>
  <c r="AA537" i="1"/>
  <c r="AB537" i="1"/>
  <c r="AG537" i="1"/>
  <c r="AC537" i="1"/>
  <c r="Z539" i="1" l="1"/>
  <c r="AA538" i="1"/>
  <c r="AB538" i="1"/>
  <c r="AG538" i="1"/>
  <c r="AC538" i="1"/>
  <c r="Z540" i="1" l="1"/>
  <c r="AA539" i="1"/>
  <c r="AB539" i="1"/>
  <c r="AG539" i="1"/>
  <c r="AC539" i="1"/>
  <c r="Z541" i="1" l="1"/>
  <c r="AA540" i="1"/>
  <c r="AB540" i="1"/>
  <c r="AG540" i="1"/>
  <c r="AC540" i="1"/>
  <c r="Z542" i="1" l="1"/>
  <c r="AA541" i="1"/>
  <c r="AB541" i="1"/>
  <c r="AG541" i="1"/>
  <c r="AC541" i="1"/>
  <c r="Z543" i="1" l="1"/>
  <c r="AA542" i="1"/>
  <c r="AB542" i="1"/>
  <c r="AG542" i="1"/>
  <c r="AC542" i="1"/>
  <c r="Z544" i="1" l="1"/>
  <c r="AA543" i="1"/>
  <c r="AB543" i="1"/>
  <c r="AG543" i="1"/>
  <c r="AC543" i="1"/>
  <c r="Z545" i="1" l="1"/>
  <c r="AA544" i="1"/>
  <c r="AB544" i="1"/>
  <c r="AG544" i="1"/>
  <c r="AC544" i="1"/>
  <c r="Z546" i="1" l="1"/>
  <c r="AA545" i="1"/>
  <c r="AB545" i="1"/>
  <c r="AG545" i="1"/>
  <c r="AC545" i="1"/>
  <c r="Z547" i="1" l="1"/>
  <c r="AA546" i="1"/>
  <c r="AB546" i="1"/>
  <c r="AG546" i="1"/>
  <c r="AC546" i="1"/>
  <c r="Z548" i="1" l="1"/>
  <c r="AA547" i="1"/>
  <c r="AB547" i="1"/>
  <c r="AG547" i="1"/>
  <c r="AC547" i="1"/>
  <c r="Z549" i="1" l="1"/>
  <c r="AA548" i="1"/>
  <c r="AB548" i="1"/>
  <c r="AG548" i="1"/>
  <c r="AC548" i="1"/>
  <c r="Z550" i="1" l="1"/>
  <c r="AA549" i="1"/>
  <c r="AB549" i="1"/>
  <c r="AG549" i="1"/>
  <c r="AC549" i="1"/>
  <c r="Z551" i="1" l="1"/>
  <c r="AA550" i="1"/>
  <c r="AB550" i="1"/>
  <c r="AG550" i="1"/>
  <c r="AC550" i="1"/>
  <c r="Z552" i="1" l="1"/>
  <c r="AA551" i="1"/>
  <c r="AB551" i="1"/>
  <c r="AG551" i="1"/>
  <c r="AC551" i="1"/>
  <c r="Z553" i="1" l="1"/>
  <c r="AA552" i="1"/>
  <c r="AB552" i="1"/>
  <c r="AG552" i="1"/>
  <c r="AC552" i="1"/>
  <c r="Z554" i="1" l="1"/>
  <c r="AA553" i="1"/>
  <c r="AB553" i="1"/>
  <c r="AG553" i="1"/>
  <c r="AC553" i="1"/>
  <c r="Z555" i="1" l="1"/>
  <c r="AA554" i="1"/>
  <c r="AB554" i="1"/>
  <c r="AG554" i="1"/>
  <c r="AC554" i="1"/>
  <c r="Z556" i="1" l="1"/>
  <c r="AA555" i="1"/>
  <c r="AB555" i="1"/>
  <c r="AG555" i="1"/>
  <c r="AC555" i="1"/>
  <c r="Z557" i="1" l="1"/>
  <c r="AA556" i="1"/>
  <c r="AB556" i="1"/>
  <c r="AG556" i="1"/>
  <c r="AC556" i="1"/>
  <c r="Z558" i="1" l="1"/>
  <c r="AA557" i="1"/>
  <c r="AB557" i="1"/>
  <c r="AG557" i="1"/>
  <c r="AC557" i="1"/>
  <c r="Z559" i="1" l="1"/>
  <c r="AA558" i="1"/>
  <c r="AB558" i="1"/>
  <c r="AG558" i="1"/>
  <c r="AC558" i="1"/>
  <c r="Z560" i="1" l="1"/>
  <c r="AA559" i="1"/>
  <c r="AB559" i="1"/>
  <c r="AG559" i="1"/>
  <c r="AC559" i="1"/>
  <c r="Z561" i="1" l="1"/>
  <c r="AA560" i="1"/>
  <c r="AB560" i="1"/>
  <c r="AG560" i="1"/>
  <c r="AC560" i="1"/>
  <c r="Z562" i="1" l="1"/>
  <c r="AA561" i="1"/>
  <c r="AB561" i="1"/>
  <c r="AG561" i="1"/>
  <c r="AC561" i="1"/>
  <c r="Z563" i="1" l="1"/>
  <c r="AA562" i="1"/>
  <c r="AB562" i="1"/>
  <c r="AG562" i="1"/>
  <c r="AC562" i="1"/>
  <c r="Z564" i="1" l="1"/>
  <c r="AA563" i="1"/>
  <c r="AB563" i="1"/>
  <c r="AG563" i="1"/>
  <c r="AC563" i="1"/>
  <c r="Z565" i="1" l="1"/>
  <c r="AA564" i="1"/>
  <c r="AB564" i="1"/>
  <c r="AG564" i="1"/>
  <c r="AC564" i="1"/>
  <c r="Z566" i="1" l="1"/>
  <c r="AA565" i="1"/>
  <c r="AB565" i="1"/>
  <c r="AG565" i="1"/>
  <c r="AC565" i="1"/>
  <c r="Z567" i="1" l="1"/>
  <c r="AA566" i="1"/>
  <c r="AB566" i="1"/>
  <c r="AG566" i="1"/>
  <c r="AC566" i="1"/>
  <c r="Z568" i="1" l="1"/>
  <c r="AA567" i="1"/>
  <c r="AB567" i="1"/>
  <c r="AG567" i="1"/>
  <c r="AC567" i="1"/>
  <c r="Z569" i="1" l="1"/>
  <c r="AA568" i="1"/>
  <c r="AB568" i="1"/>
  <c r="AG568" i="1"/>
  <c r="AC568" i="1"/>
  <c r="Z570" i="1" l="1"/>
  <c r="AA569" i="1"/>
  <c r="AB569" i="1"/>
  <c r="AG569" i="1"/>
  <c r="AC569" i="1"/>
  <c r="Z571" i="1" l="1"/>
  <c r="AA570" i="1"/>
  <c r="AB570" i="1"/>
  <c r="AG570" i="1"/>
  <c r="AC570" i="1"/>
  <c r="Z572" i="1" l="1"/>
  <c r="AA571" i="1"/>
  <c r="AB571" i="1"/>
  <c r="AG571" i="1"/>
  <c r="AC571" i="1"/>
  <c r="Z573" i="1" l="1"/>
  <c r="AA572" i="1"/>
  <c r="AB572" i="1"/>
  <c r="AG572" i="1"/>
  <c r="AC572" i="1"/>
  <c r="Z574" i="1" l="1"/>
  <c r="AA573" i="1"/>
  <c r="AB573" i="1"/>
  <c r="AG573" i="1"/>
  <c r="AC573" i="1"/>
  <c r="Z575" i="1" l="1"/>
  <c r="AA574" i="1"/>
  <c r="AB574" i="1"/>
  <c r="AG574" i="1"/>
  <c r="AC574" i="1"/>
  <c r="Z576" i="1" l="1"/>
  <c r="AA575" i="1"/>
  <c r="AB575" i="1"/>
  <c r="AG575" i="1"/>
  <c r="AC575" i="1"/>
  <c r="Z577" i="1" l="1"/>
  <c r="AA576" i="1"/>
  <c r="AB576" i="1"/>
  <c r="AG576" i="1"/>
  <c r="AC576" i="1"/>
  <c r="Z578" i="1" l="1"/>
  <c r="AA577" i="1"/>
  <c r="AB577" i="1"/>
  <c r="AG577" i="1"/>
  <c r="AC577" i="1"/>
  <c r="Z579" i="1" l="1"/>
  <c r="AA578" i="1"/>
  <c r="AB578" i="1"/>
  <c r="AG578" i="1"/>
  <c r="AC578" i="1"/>
  <c r="Z580" i="1" l="1"/>
  <c r="AA579" i="1"/>
  <c r="AB579" i="1"/>
  <c r="AG579" i="1"/>
  <c r="AC579" i="1"/>
  <c r="Z581" i="1" l="1"/>
  <c r="AA580" i="1"/>
  <c r="AB580" i="1"/>
  <c r="AG580" i="1"/>
  <c r="AC580" i="1"/>
  <c r="Z582" i="1" l="1"/>
  <c r="AA581" i="1"/>
  <c r="AB581" i="1"/>
  <c r="AG581" i="1"/>
  <c r="AC581" i="1"/>
  <c r="Z583" i="1" l="1"/>
  <c r="AA582" i="1"/>
  <c r="AB582" i="1"/>
  <c r="AG582" i="1"/>
  <c r="AC582" i="1"/>
  <c r="Z584" i="1" l="1"/>
  <c r="AA583" i="1"/>
  <c r="AB583" i="1"/>
  <c r="AG583" i="1"/>
  <c r="AC583" i="1"/>
  <c r="Z585" i="1" l="1"/>
  <c r="AA584" i="1"/>
  <c r="AB584" i="1"/>
  <c r="AG584" i="1"/>
  <c r="AC584" i="1"/>
  <c r="Z586" i="1" l="1"/>
  <c r="AA585" i="1"/>
  <c r="AB585" i="1"/>
  <c r="AG585" i="1"/>
  <c r="AC585" i="1"/>
  <c r="Z587" i="1" l="1"/>
  <c r="AA586" i="1"/>
  <c r="AB586" i="1"/>
  <c r="AG586" i="1"/>
  <c r="AC586" i="1"/>
  <c r="Z588" i="1" l="1"/>
  <c r="AA587" i="1"/>
  <c r="AB587" i="1"/>
  <c r="AG587" i="1"/>
  <c r="AC587" i="1"/>
  <c r="Z589" i="1" l="1"/>
  <c r="AA588" i="1"/>
  <c r="AB588" i="1"/>
  <c r="AG588" i="1"/>
  <c r="AC588" i="1"/>
  <c r="Z590" i="1" l="1"/>
  <c r="AA589" i="1"/>
  <c r="AB589" i="1"/>
  <c r="AG589" i="1"/>
  <c r="AC589" i="1"/>
  <c r="Z591" i="1" l="1"/>
  <c r="AA590" i="1"/>
  <c r="AB590" i="1"/>
  <c r="AG590" i="1"/>
  <c r="AC590" i="1"/>
  <c r="Z592" i="1" l="1"/>
  <c r="AA591" i="1"/>
  <c r="AB591" i="1"/>
  <c r="AG591" i="1"/>
  <c r="AC591" i="1"/>
  <c r="Z593" i="1" l="1"/>
  <c r="AA592" i="1"/>
  <c r="AB592" i="1"/>
  <c r="AG592" i="1"/>
  <c r="AC592" i="1"/>
  <c r="Z594" i="1" l="1"/>
  <c r="AA593" i="1"/>
  <c r="AB593" i="1"/>
  <c r="AG593" i="1"/>
  <c r="AC593" i="1"/>
  <c r="Z595" i="1" l="1"/>
  <c r="AA594" i="1"/>
  <c r="AB594" i="1"/>
  <c r="AG594" i="1"/>
  <c r="AC594" i="1"/>
  <c r="Z596" i="1" l="1"/>
  <c r="AA595" i="1"/>
  <c r="AB595" i="1"/>
  <c r="AG595" i="1"/>
  <c r="AC595" i="1"/>
  <c r="Z597" i="1" l="1"/>
  <c r="AA596" i="1"/>
  <c r="AB596" i="1"/>
  <c r="AG596" i="1"/>
  <c r="AC596" i="1"/>
  <c r="Z598" i="1" l="1"/>
  <c r="AA597" i="1"/>
  <c r="AB597" i="1"/>
  <c r="AG597" i="1"/>
  <c r="AC597" i="1"/>
  <c r="Z599" i="1" l="1"/>
  <c r="AA598" i="1"/>
  <c r="AB598" i="1"/>
  <c r="AG598" i="1"/>
  <c r="AC598" i="1"/>
  <c r="Z600" i="1" l="1"/>
  <c r="AA599" i="1"/>
  <c r="AB599" i="1"/>
  <c r="AG599" i="1"/>
  <c r="AC599" i="1"/>
  <c r="Z601" i="1" l="1"/>
  <c r="AA600" i="1"/>
  <c r="AB600" i="1"/>
  <c r="AG600" i="1"/>
  <c r="AC600" i="1"/>
  <c r="Z602" i="1" l="1"/>
  <c r="AA601" i="1"/>
  <c r="AB601" i="1"/>
  <c r="AG601" i="1"/>
  <c r="AC601" i="1"/>
  <c r="Z603" i="1" l="1"/>
  <c r="AA602" i="1"/>
  <c r="AB602" i="1"/>
  <c r="AG602" i="1"/>
  <c r="AC602" i="1"/>
  <c r="Z604" i="1" l="1"/>
  <c r="AA603" i="1"/>
  <c r="AB603" i="1"/>
  <c r="AG603" i="1"/>
  <c r="AC603" i="1"/>
  <c r="Z605" i="1" l="1"/>
  <c r="AA604" i="1"/>
  <c r="AB604" i="1"/>
  <c r="AG604" i="1"/>
  <c r="AC604" i="1"/>
  <c r="Z606" i="1" l="1"/>
  <c r="AA605" i="1"/>
  <c r="AB605" i="1"/>
  <c r="AG605" i="1"/>
  <c r="AC605" i="1"/>
  <c r="Z607" i="1" l="1"/>
  <c r="AA606" i="1"/>
  <c r="AB606" i="1"/>
  <c r="AG606" i="1"/>
  <c r="AC606" i="1"/>
  <c r="Z608" i="1" l="1"/>
  <c r="AA607" i="1"/>
  <c r="AB607" i="1"/>
  <c r="AG607" i="1"/>
  <c r="AC607" i="1"/>
  <c r="Z609" i="1" l="1"/>
  <c r="AA608" i="1"/>
  <c r="AB608" i="1"/>
  <c r="AG608" i="1"/>
  <c r="AC608" i="1"/>
  <c r="Z610" i="1" l="1"/>
  <c r="AA609" i="1"/>
  <c r="AB609" i="1"/>
  <c r="AG609" i="1"/>
  <c r="AC609" i="1"/>
  <c r="Z611" i="1" l="1"/>
  <c r="AA610" i="1"/>
  <c r="AB610" i="1"/>
  <c r="AG610" i="1"/>
  <c r="AC610" i="1"/>
  <c r="Z612" i="1" l="1"/>
  <c r="AA611" i="1"/>
  <c r="AB611" i="1"/>
  <c r="AG611" i="1"/>
  <c r="AC611" i="1"/>
  <c r="Z613" i="1" l="1"/>
  <c r="AA612" i="1"/>
  <c r="AB612" i="1"/>
  <c r="AG612" i="1"/>
  <c r="AC612" i="1"/>
  <c r="Z614" i="1" l="1"/>
  <c r="AA613" i="1"/>
  <c r="AB613" i="1"/>
  <c r="AG613" i="1"/>
  <c r="AC613" i="1"/>
  <c r="Z615" i="1" l="1"/>
  <c r="AA614" i="1"/>
  <c r="AB614" i="1"/>
  <c r="AG614" i="1"/>
  <c r="AC614" i="1"/>
  <c r="Z616" i="1" l="1"/>
  <c r="AA615" i="1"/>
  <c r="AB615" i="1"/>
  <c r="AG615" i="1"/>
  <c r="AC615" i="1"/>
  <c r="Z617" i="1" l="1"/>
  <c r="AA616" i="1"/>
  <c r="AB616" i="1"/>
  <c r="AG616" i="1"/>
  <c r="AC616" i="1"/>
  <c r="Z618" i="1" l="1"/>
  <c r="AA617" i="1"/>
  <c r="AB617" i="1"/>
  <c r="AG617" i="1"/>
  <c r="AC617" i="1"/>
  <c r="Z619" i="1" l="1"/>
  <c r="AA618" i="1"/>
  <c r="AB618" i="1"/>
  <c r="AG618" i="1"/>
  <c r="AC618" i="1"/>
  <c r="Z620" i="1" l="1"/>
  <c r="AA619" i="1"/>
  <c r="AB619" i="1"/>
  <c r="AG619" i="1"/>
  <c r="AC619" i="1"/>
  <c r="Z621" i="1" l="1"/>
  <c r="AA620" i="1"/>
  <c r="AB620" i="1"/>
  <c r="AG620" i="1"/>
  <c r="AC620" i="1"/>
  <c r="Z622" i="1" l="1"/>
  <c r="AA621" i="1"/>
  <c r="AB621" i="1"/>
  <c r="AG621" i="1"/>
  <c r="AC621" i="1"/>
  <c r="Z623" i="1" l="1"/>
  <c r="AA622" i="1"/>
  <c r="AB622" i="1"/>
  <c r="AG622" i="1"/>
  <c r="AC622" i="1"/>
  <c r="Z624" i="1" l="1"/>
  <c r="AA623" i="1"/>
  <c r="AB623" i="1"/>
  <c r="AG623" i="1"/>
  <c r="AC623" i="1"/>
  <c r="Z625" i="1" l="1"/>
  <c r="AA624" i="1"/>
  <c r="AB624" i="1"/>
  <c r="AG624" i="1"/>
  <c r="AC624" i="1"/>
  <c r="Z626" i="1" l="1"/>
  <c r="AA625" i="1"/>
  <c r="AB625" i="1"/>
  <c r="AG625" i="1"/>
  <c r="AC625" i="1"/>
  <c r="Z627" i="1" l="1"/>
  <c r="AA626" i="1"/>
  <c r="AB626" i="1"/>
  <c r="AG626" i="1"/>
  <c r="AC626" i="1"/>
  <c r="Z628" i="1" l="1"/>
  <c r="AA627" i="1"/>
  <c r="AB627" i="1"/>
  <c r="AG627" i="1"/>
  <c r="AC627" i="1"/>
  <c r="Z629" i="1" l="1"/>
  <c r="AA628" i="1"/>
  <c r="AB628" i="1"/>
  <c r="AG628" i="1"/>
  <c r="AC628" i="1"/>
  <c r="Z630" i="1" l="1"/>
  <c r="AA629" i="1"/>
  <c r="AB629" i="1"/>
  <c r="AG629" i="1"/>
  <c r="AC629" i="1"/>
  <c r="Z631" i="1" l="1"/>
  <c r="AA630" i="1"/>
  <c r="AB630" i="1"/>
  <c r="AG630" i="1"/>
  <c r="AC630" i="1"/>
  <c r="Z632" i="1" l="1"/>
  <c r="AA631" i="1"/>
  <c r="AB631" i="1"/>
  <c r="AG631" i="1"/>
  <c r="AC631" i="1"/>
  <c r="Z633" i="1" l="1"/>
  <c r="AA632" i="1"/>
  <c r="AB632" i="1"/>
  <c r="AG632" i="1"/>
  <c r="AC632" i="1"/>
  <c r="Z634" i="1" l="1"/>
  <c r="AA633" i="1"/>
  <c r="AB633" i="1"/>
  <c r="AG633" i="1"/>
  <c r="AC633" i="1"/>
  <c r="Z635" i="1" l="1"/>
  <c r="AA634" i="1"/>
  <c r="AB634" i="1"/>
  <c r="AG634" i="1"/>
  <c r="AC634" i="1"/>
  <c r="Z636" i="1" l="1"/>
  <c r="AA635" i="1"/>
  <c r="AB635" i="1"/>
  <c r="AG635" i="1"/>
  <c r="AC635" i="1"/>
  <c r="Z637" i="1" l="1"/>
  <c r="AA636" i="1"/>
  <c r="AB636" i="1"/>
  <c r="AG636" i="1"/>
  <c r="AC636" i="1"/>
  <c r="Z638" i="1" l="1"/>
  <c r="AA637" i="1"/>
  <c r="AB637" i="1"/>
  <c r="AG637" i="1"/>
  <c r="AC637" i="1"/>
  <c r="Z639" i="1" l="1"/>
  <c r="AA638" i="1"/>
  <c r="AB638" i="1"/>
  <c r="AG638" i="1"/>
  <c r="AC638" i="1"/>
  <c r="Z640" i="1" l="1"/>
  <c r="AA639" i="1"/>
  <c r="AB639" i="1"/>
  <c r="AG639" i="1"/>
  <c r="AC639" i="1"/>
  <c r="Z641" i="1" l="1"/>
  <c r="AA640" i="1"/>
  <c r="AB640" i="1"/>
  <c r="AG640" i="1"/>
  <c r="AC640" i="1"/>
  <c r="Z642" i="1" l="1"/>
  <c r="AA641" i="1"/>
  <c r="AB641" i="1"/>
  <c r="AG641" i="1"/>
  <c r="AC641" i="1"/>
  <c r="Z643" i="1" l="1"/>
  <c r="AA642" i="1"/>
  <c r="AB642" i="1"/>
  <c r="AG642" i="1"/>
  <c r="AC642" i="1"/>
  <c r="Z644" i="1" l="1"/>
  <c r="AA643" i="1"/>
  <c r="AB643" i="1"/>
  <c r="AG643" i="1"/>
  <c r="AC643" i="1"/>
  <c r="Z645" i="1" l="1"/>
  <c r="AA644" i="1"/>
  <c r="AB644" i="1"/>
  <c r="AG644" i="1"/>
  <c r="AC644" i="1"/>
  <c r="Z646" i="1" l="1"/>
  <c r="AA645" i="1"/>
  <c r="AB645" i="1"/>
  <c r="AG645" i="1"/>
  <c r="AC645" i="1"/>
  <c r="Z647" i="1" l="1"/>
  <c r="AA646" i="1"/>
  <c r="AB646" i="1"/>
  <c r="AG646" i="1"/>
  <c r="AC646" i="1"/>
  <c r="Z648" i="1" l="1"/>
  <c r="AA647" i="1"/>
  <c r="AB647" i="1"/>
  <c r="AG647" i="1"/>
  <c r="AC647" i="1"/>
  <c r="Z649" i="1" l="1"/>
  <c r="AA648" i="1"/>
  <c r="AB648" i="1"/>
  <c r="AG648" i="1"/>
  <c r="AC648" i="1"/>
  <c r="Z650" i="1" l="1"/>
  <c r="AA649" i="1"/>
  <c r="AB649" i="1"/>
  <c r="AG649" i="1"/>
  <c r="AC649" i="1"/>
  <c r="Z651" i="1" l="1"/>
  <c r="AA650" i="1"/>
  <c r="AB650" i="1"/>
  <c r="AG650" i="1"/>
  <c r="AC650" i="1"/>
  <c r="Z652" i="1" l="1"/>
  <c r="AA651" i="1"/>
  <c r="AB651" i="1"/>
  <c r="AG651" i="1"/>
  <c r="AC651" i="1"/>
  <c r="Z653" i="1" l="1"/>
  <c r="AA652" i="1"/>
  <c r="AB652" i="1"/>
  <c r="AG652" i="1"/>
  <c r="AC652" i="1"/>
  <c r="Z654" i="1" l="1"/>
  <c r="AA653" i="1"/>
  <c r="AB653" i="1"/>
  <c r="AG653" i="1"/>
  <c r="AC653" i="1"/>
  <c r="Z655" i="1" l="1"/>
  <c r="AA654" i="1"/>
  <c r="AB654" i="1"/>
  <c r="AG654" i="1"/>
  <c r="AC654" i="1"/>
  <c r="Z656" i="1" l="1"/>
  <c r="AA655" i="1"/>
  <c r="AB655" i="1"/>
  <c r="AG655" i="1"/>
  <c r="AC655" i="1"/>
  <c r="Z657" i="1" l="1"/>
  <c r="AA656" i="1"/>
  <c r="AB656" i="1"/>
  <c r="AG656" i="1"/>
  <c r="AC656" i="1"/>
  <c r="Z658" i="1" l="1"/>
  <c r="AA657" i="1"/>
  <c r="AB657" i="1"/>
  <c r="AG657" i="1"/>
  <c r="AC657" i="1"/>
  <c r="Z659" i="1" l="1"/>
  <c r="AA658" i="1"/>
  <c r="AB658" i="1"/>
  <c r="AG658" i="1"/>
  <c r="AC658" i="1"/>
  <c r="Z660" i="1" l="1"/>
  <c r="AA659" i="1"/>
  <c r="AB659" i="1"/>
  <c r="AG659" i="1"/>
  <c r="AC659" i="1"/>
  <c r="Z661" i="1" l="1"/>
  <c r="AA660" i="1"/>
  <c r="AB660" i="1"/>
  <c r="AG660" i="1"/>
  <c r="AC660" i="1"/>
  <c r="Z662" i="1" l="1"/>
  <c r="AA661" i="1"/>
  <c r="AB661" i="1"/>
  <c r="AG661" i="1"/>
  <c r="AC661" i="1"/>
  <c r="Z663" i="1" l="1"/>
  <c r="AA662" i="1"/>
  <c r="AB662" i="1"/>
  <c r="AG662" i="1"/>
  <c r="AC662" i="1"/>
  <c r="Z664" i="1" l="1"/>
  <c r="AA663" i="1"/>
  <c r="AB663" i="1"/>
  <c r="AG663" i="1"/>
  <c r="AC663" i="1"/>
  <c r="Z665" i="1" l="1"/>
  <c r="AA664" i="1"/>
  <c r="AB664" i="1"/>
  <c r="AG664" i="1"/>
  <c r="AC664" i="1"/>
  <c r="Z666" i="1" l="1"/>
  <c r="AA665" i="1"/>
  <c r="AB665" i="1"/>
  <c r="AG665" i="1"/>
  <c r="AC665" i="1"/>
  <c r="Z667" i="1" l="1"/>
  <c r="AA666" i="1"/>
  <c r="AB666" i="1"/>
  <c r="AG666" i="1"/>
  <c r="AC666" i="1"/>
  <c r="Z668" i="1" l="1"/>
  <c r="AA667" i="1"/>
  <c r="AB667" i="1"/>
  <c r="AG667" i="1"/>
  <c r="AC667" i="1"/>
  <c r="Z669" i="1" l="1"/>
  <c r="AA668" i="1"/>
  <c r="AB668" i="1"/>
  <c r="AG668" i="1"/>
  <c r="AC668" i="1"/>
  <c r="Z670" i="1" l="1"/>
  <c r="AA669" i="1"/>
  <c r="AB669" i="1"/>
  <c r="AG669" i="1"/>
  <c r="AC669" i="1"/>
  <c r="Z671" i="1" l="1"/>
  <c r="AA670" i="1"/>
  <c r="AB670" i="1"/>
  <c r="AG670" i="1"/>
  <c r="AC670" i="1"/>
  <c r="Z672" i="1" l="1"/>
  <c r="AA671" i="1"/>
  <c r="AB671" i="1"/>
  <c r="AG671" i="1"/>
  <c r="AC671" i="1"/>
  <c r="Z673" i="1" l="1"/>
  <c r="AA672" i="1"/>
  <c r="AB672" i="1"/>
  <c r="AG672" i="1"/>
  <c r="AC672" i="1"/>
  <c r="Z674" i="1" l="1"/>
  <c r="AA673" i="1"/>
  <c r="AB673" i="1"/>
  <c r="AG673" i="1"/>
  <c r="AC673" i="1"/>
  <c r="Z675" i="1" l="1"/>
  <c r="AA674" i="1"/>
  <c r="AB674" i="1"/>
  <c r="AG674" i="1"/>
  <c r="AC674" i="1"/>
  <c r="Z676" i="1" l="1"/>
  <c r="AA675" i="1"/>
  <c r="AB675" i="1"/>
  <c r="AG675" i="1"/>
  <c r="AC675" i="1"/>
  <c r="Z677" i="1" l="1"/>
  <c r="AA676" i="1"/>
  <c r="AB676" i="1"/>
  <c r="AG676" i="1"/>
  <c r="AC676" i="1"/>
  <c r="Z678" i="1" l="1"/>
  <c r="AA677" i="1"/>
  <c r="AB677" i="1"/>
  <c r="AG677" i="1"/>
  <c r="AC677" i="1"/>
  <c r="Z679" i="1" l="1"/>
  <c r="AA678" i="1"/>
  <c r="AB678" i="1"/>
  <c r="AG678" i="1"/>
  <c r="AC678" i="1"/>
  <c r="Z680" i="1" l="1"/>
  <c r="AA679" i="1"/>
  <c r="AB679" i="1"/>
  <c r="AG679" i="1"/>
  <c r="AC679" i="1"/>
  <c r="Z681" i="1" l="1"/>
  <c r="AA680" i="1"/>
  <c r="AB680" i="1"/>
  <c r="AG680" i="1"/>
  <c r="AC680" i="1"/>
  <c r="Z682" i="1" l="1"/>
  <c r="AA681" i="1"/>
  <c r="AB681" i="1"/>
  <c r="AG681" i="1"/>
  <c r="AC681" i="1"/>
  <c r="Z683" i="1" l="1"/>
  <c r="AA682" i="1"/>
  <c r="AB682" i="1"/>
  <c r="AG682" i="1"/>
  <c r="AC682" i="1"/>
  <c r="Z684" i="1" l="1"/>
  <c r="AA683" i="1"/>
  <c r="AB683" i="1"/>
  <c r="AG683" i="1"/>
  <c r="AC683" i="1"/>
  <c r="Z685" i="1" l="1"/>
  <c r="AA684" i="1"/>
  <c r="AB684" i="1"/>
  <c r="AG684" i="1"/>
  <c r="AC684" i="1"/>
  <c r="Z686" i="1" l="1"/>
  <c r="AA685" i="1"/>
  <c r="AB685" i="1"/>
  <c r="AG685" i="1"/>
  <c r="AC685" i="1"/>
  <c r="Z687" i="1" l="1"/>
  <c r="AA686" i="1"/>
  <c r="AB686" i="1"/>
  <c r="AG686" i="1"/>
  <c r="AC686" i="1"/>
  <c r="Z688" i="1" l="1"/>
  <c r="AA687" i="1"/>
  <c r="AB687" i="1"/>
  <c r="AG687" i="1"/>
  <c r="AC687" i="1"/>
  <c r="Z689" i="1" l="1"/>
  <c r="AA688" i="1"/>
  <c r="AB688" i="1"/>
  <c r="AG688" i="1"/>
  <c r="AC688" i="1"/>
  <c r="Z690" i="1" l="1"/>
  <c r="AA689" i="1"/>
  <c r="AB689" i="1"/>
  <c r="AG689" i="1"/>
  <c r="AC689" i="1"/>
  <c r="Z691" i="1" l="1"/>
  <c r="AA690" i="1"/>
  <c r="AB690" i="1"/>
  <c r="AG690" i="1"/>
  <c r="AC690" i="1"/>
  <c r="Z692" i="1" l="1"/>
  <c r="AA691" i="1"/>
  <c r="AB691" i="1"/>
  <c r="AG691" i="1"/>
  <c r="AC691" i="1"/>
  <c r="Z693" i="1" l="1"/>
  <c r="AA692" i="1"/>
  <c r="AB692" i="1"/>
  <c r="AG692" i="1"/>
  <c r="AC692" i="1"/>
  <c r="Z694" i="1" l="1"/>
  <c r="AA694" i="1" s="1"/>
  <c r="AA693" i="1"/>
  <c r="AB694" i="1"/>
  <c r="AB693" i="1"/>
  <c r="AG694" i="1"/>
  <c r="AC694" i="1"/>
  <c r="AG693" i="1"/>
  <c r="AC693" i="1"/>
  <c r="V34" i="3" l="1"/>
  <c r="AA28" i="3" a="1"/>
  <c r="AA28" i="3"/>
  <c r="AA31" i="3"/>
  <c r="AA32" i="3"/>
  <c r="AA30" i="3"/>
  <c r="AA29" i="3"/>
  <c r="W24" i="1"/>
  <c r="AE304" i="1"/>
  <c r="AE253" i="1"/>
  <c r="AE201" i="1"/>
  <c r="AE151" i="1"/>
  <c r="AE91" i="1"/>
  <c r="AE39" i="1"/>
  <c r="AE634" i="1"/>
  <c r="AE506" i="1"/>
  <c r="AE378" i="1"/>
  <c r="AE277" i="1"/>
  <c r="AE175" i="1"/>
  <c r="AE80" i="1"/>
  <c r="AE681" i="1"/>
  <c r="AE553" i="1"/>
  <c r="AE425" i="1"/>
  <c r="AE313" i="1"/>
  <c r="AE210" i="1"/>
  <c r="AE111" i="1"/>
  <c r="AE15" i="1"/>
  <c r="AE552" i="1"/>
  <c r="AE424" i="1"/>
  <c r="AE298" i="1"/>
  <c r="AE184" i="1"/>
  <c r="AE56" i="1"/>
  <c r="AE567" i="1"/>
  <c r="AE361" i="1"/>
  <c r="AE247" i="1"/>
  <c r="AE119" i="1"/>
  <c r="AE370" i="1"/>
  <c r="AE95" i="1"/>
  <c r="AE688" i="1"/>
  <c r="AE560" i="1"/>
  <c r="AE432" i="1"/>
  <c r="AE305" i="1"/>
  <c r="AE202" i="1"/>
  <c r="AE104" i="1"/>
  <c r="AE18" i="1"/>
  <c r="AE591" i="1"/>
  <c r="AE463" i="1"/>
  <c r="AE343" i="1"/>
  <c r="AE682" i="1"/>
  <c r="AE554" i="1"/>
  <c r="AE426" i="1"/>
  <c r="AE314" i="1"/>
  <c r="AE213" i="1"/>
  <c r="AE112" i="1"/>
  <c r="AE26" i="1"/>
  <c r="AE601" i="1"/>
  <c r="AE473" i="1"/>
  <c r="AE352" i="1"/>
  <c r="AE249" i="1"/>
  <c r="AE146" i="1"/>
  <c r="AE57" i="1"/>
  <c r="AE600" i="1"/>
  <c r="AE472" i="1"/>
  <c r="AE351" i="1"/>
  <c r="AE234" i="1"/>
  <c r="AE109" i="1"/>
  <c r="AE13" i="1"/>
  <c r="AE519" i="1"/>
  <c r="AE375" i="1"/>
  <c r="AE221" i="1"/>
  <c r="AE107" i="1"/>
  <c r="AE648" i="1"/>
  <c r="AE77" i="1"/>
  <c r="AE583" i="1"/>
  <c r="AE349" i="1"/>
  <c r="AE87" i="1"/>
  <c r="AE3" i="1"/>
  <c r="AD670" i="1"/>
  <c r="AD638" i="1"/>
  <c r="AD606" i="1"/>
  <c r="AD574" i="1"/>
  <c r="AD542" i="1"/>
  <c r="AD510" i="1"/>
  <c r="AD478" i="1"/>
  <c r="AD446" i="1"/>
  <c r="AD414" i="1"/>
  <c r="AD382" i="1"/>
  <c r="AD350" i="1"/>
  <c r="AD318" i="1"/>
  <c r="AD286" i="1"/>
  <c r="AD254" i="1"/>
  <c r="AD222" i="1"/>
  <c r="AD190" i="1"/>
  <c r="AD158" i="1"/>
  <c r="AD126" i="1"/>
  <c r="AD94" i="1"/>
  <c r="AD62" i="1"/>
  <c r="AD30" i="1"/>
  <c r="AD165" i="1"/>
  <c r="AD101" i="1"/>
  <c r="AD45" i="1"/>
  <c r="AD540" i="1"/>
  <c r="AD412" i="1"/>
  <c r="AD348" i="1"/>
  <c r="AD276" i="1"/>
  <c r="AD212" i="1"/>
  <c r="AD140" i="1"/>
  <c r="AD76" i="1"/>
  <c r="AD693" i="1"/>
  <c r="AD661" i="1"/>
  <c r="AD629" i="1"/>
  <c r="AD597" i="1"/>
  <c r="AD565" i="1"/>
  <c r="AD533" i="1"/>
  <c r="AD501" i="1"/>
  <c r="AD469" i="1"/>
  <c r="AD437" i="1"/>
  <c r="AD405" i="1"/>
  <c r="AD373" i="1"/>
  <c r="AD341" i="1"/>
  <c r="AD309" i="1"/>
  <c r="AD277" i="1"/>
  <c r="AD245" i="1"/>
  <c r="AD213" i="1"/>
  <c r="AD181" i="1"/>
  <c r="AD133" i="1"/>
  <c r="AD53" i="1"/>
  <c r="AD476" i="1"/>
  <c r="AD404" i="1"/>
  <c r="AD332" i="1"/>
  <c r="AD268" i="1"/>
  <c r="AD188" i="1"/>
  <c r="AD132" i="1"/>
  <c r="AD52" i="1"/>
  <c r="AD684" i="1"/>
  <c r="AD652" i="1"/>
  <c r="AD620" i="1"/>
  <c r="AD588" i="1"/>
  <c r="AD556" i="1"/>
  <c r="AD508" i="1"/>
  <c r="AD420" i="1"/>
  <c r="AD691" i="1"/>
  <c r="AD659" i="1"/>
  <c r="AD627" i="1"/>
  <c r="AD595" i="1"/>
  <c r="AD563" i="1"/>
  <c r="AD674" i="1"/>
  <c r="AD610" i="1"/>
  <c r="AD546" i="1"/>
  <c r="AD496" i="1"/>
  <c r="AD443" i="1"/>
  <c r="AD393" i="1"/>
  <c r="AD343" i="1"/>
  <c r="AD290" i="1"/>
  <c r="AD240" i="1"/>
  <c r="AD187" i="1"/>
  <c r="AD137" i="1"/>
  <c r="AD87" i="1"/>
  <c r="AD34" i="1"/>
  <c r="AD673" i="1"/>
  <c r="AD593" i="1"/>
  <c r="AD520" i="1"/>
  <c r="AD456" i="1"/>
  <c r="AD367" i="1"/>
  <c r="AD289" i="1"/>
  <c r="AD200" i="1"/>
  <c r="AD111" i="1"/>
  <c r="AD19" i="1"/>
  <c r="AD171" i="1"/>
  <c r="AD32" i="1"/>
  <c r="AD479" i="1"/>
  <c r="AD312" i="1"/>
  <c r="AD159" i="1"/>
  <c r="AD7" i="1"/>
  <c r="AD514" i="1"/>
  <c r="AD361" i="1"/>
  <c r="AD194" i="1"/>
  <c r="AD16" i="1"/>
  <c r="AD499" i="1"/>
  <c r="AD346" i="1"/>
  <c r="AD168" i="1"/>
  <c r="AD680" i="1"/>
  <c r="AD434" i="1"/>
  <c r="AD267" i="1"/>
  <c r="AD89" i="1"/>
  <c r="AD551" i="1"/>
  <c r="AD355" i="1"/>
  <c r="AD177" i="1"/>
  <c r="AD641" i="1"/>
  <c r="AD403" i="1"/>
  <c r="AD275" i="1"/>
  <c r="AD161" i="1"/>
  <c r="AD47" i="1"/>
  <c r="AD185" i="1"/>
  <c r="AD43" i="1"/>
  <c r="AD504" i="1"/>
  <c r="AD323" i="1"/>
  <c r="AD145" i="1"/>
  <c r="AD666" i="1"/>
  <c r="AD503" i="1"/>
  <c r="AD336" i="1"/>
  <c r="AD169" i="1"/>
  <c r="AD665" i="1"/>
  <c r="AD435" i="1"/>
  <c r="AD271" i="1"/>
  <c r="AD90" i="1"/>
  <c r="AD552" i="1"/>
  <c r="AD359" i="1"/>
  <c r="AD153" i="1"/>
  <c r="AD663" i="1"/>
  <c r="AD447" i="1"/>
  <c r="AD241" i="1"/>
  <c r="AD63" i="1"/>
  <c r="AD640" i="1"/>
  <c r="AD576" i="1"/>
  <c r="AD519" i="1"/>
  <c r="AD466" i="1"/>
  <c r="AD416" i="1"/>
  <c r="AD363" i="1"/>
  <c r="AD313" i="1"/>
  <c r="AD199" i="1"/>
  <c r="AD18" i="1"/>
  <c r="AD591" i="1"/>
  <c r="AD451" i="1"/>
  <c r="AD298" i="1"/>
  <c r="AD170" i="1"/>
  <c r="AD31" i="1"/>
  <c r="AD528" i="1"/>
  <c r="AD386" i="1"/>
  <c r="AD233" i="1"/>
  <c r="AD41" i="1"/>
  <c r="AD553" i="1"/>
  <c r="AD410" i="1"/>
  <c r="AD243" i="1"/>
  <c r="AD65" i="1"/>
  <c r="AD568" i="1"/>
  <c r="AD384" i="1"/>
  <c r="AD203" i="1"/>
  <c r="AD12" i="1"/>
  <c r="AD497" i="1"/>
  <c r="AD330" i="1"/>
  <c r="AD113" i="1"/>
  <c r="AD337" i="1"/>
  <c r="AD4" i="1"/>
  <c r="AD104" i="1"/>
  <c r="AD178" i="1"/>
  <c r="AD266" i="1"/>
  <c r="AD537" i="1"/>
  <c r="AD433" i="1"/>
  <c r="AD3" i="1"/>
  <c r="AE149" i="1"/>
  <c r="AE58" i="1"/>
  <c r="AE649" i="1"/>
  <c r="AE521" i="1"/>
  <c r="AE393" i="1"/>
  <c r="AE288" i="1"/>
  <c r="AE185" i="1"/>
  <c r="AE89" i="1"/>
  <c r="AE680" i="1"/>
  <c r="AE520" i="1"/>
  <c r="AE392" i="1"/>
  <c r="AE273" i="1"/>
  <c r="AE159" i="1"/>
  <c r="AE34" i="1"/>
  <c r="AE487" i="1"/>
  <c r="AE336" i="1"/>
  <c r="AE208" i="1"/>
  <c r="AE97" i="1"/>
  <c r="AE205" i="1"/>
  <c r="AE73" i="1"/>
  <c r="AE656" i="1"/>
  <c r="AE528" i="1"/>
  <c r="AE400" i="1"/>
  <c r="AE280" i="1"/>
  <c r="AE177" i="1"/>
  <c r="AE82" i="1"/>
  <c r="AE687" i="1"/>
  <c r="AE559" i="1"/>
  <c r="AE431" i="1"/>
  <c r="AE137" i="1"/>
  <c r="AE650" i="1"/>
  <c r="AE522" i="1"/>
  <c r="AE394" i="1"/>
  <c r="AE289" i="1"/>
  <c r="AE186" i="1"/>
  <c r="AE90" i="1"/>
  <c r="AE5" i="1"/>
  <c r="AE569" i="1"/>
  <c r="AE441" i="1"/>
  <c r="AE327" i="1"/>
  <c r="AE224" i="1"/>
  <c r="AE121" i="1"/>
  <c r="AE25" i="1"/>
  <c r="AE568" i="1"/>
  <c r="AE440" i="1"/>
  <c r="AE312" i="1"/>
  <c r="AE197" i="1"/>
  <c r="AE88" i="1"/>
  <c r="AE663" i="1"/>
  <c r="AE471" i="1"/>
  <c r="AE322" i="1"/>
  <c r="AE194" i="1"/>
  <c r="AE65" i="1"/>
  <c r="AE325" i="1"/>
  <c r="AE24" i="1"/>
  <c r="AE535" i="1"/>
  <c r="AE297" i="1"/>
  <c r="AE11" i="1"/>
  <c r="AD694" i="1"/>
  <c r="AD662" i="1"/>
  <c r="AD630" i="1"/>
  <c r="AD598" i="1"/>
  <c r="AD566" i="1"/>
  <c r="AD534" i="1"/>
  <c r="AD502" i="1"/>
  <c r="AD470" i="1"/>
  <c r="AD438" i="1"/>
  <c r="AD406" i="1"/>
  <c r="AD374" i="1"/>
  <c r="AD342" i="1"/>
  <c r="AD310" i="1"/>
  <c r="AD278" i="1"/>
  <c r="AD246" i="1"/>
  <c r="AD214" i="1"/>
  <c r="AD182" i="1"/>
  <c r="AD150" i="1"/>
  <c r="AD118" i="1"/>
  <c r="AD86" i="1"/>
  <c r="AD54" i="1"/>
  <c r="AD22" i="1"/>
  <c r="AD141" i="1"/>
  <c r="AD85" i="1"/>
  <c r="AD37" i="1"/>
  <c r="AD484" i="1"/>
  <c r="AD396" i="1"/>
  <c r="AD324" i="1"/>
  <c r="AD260" i="1"/>
  <c r="AD196" i="1"/>
  <c r="AD124" i="1"/>
  <c r="AD60" i="1"/>
  <c r="AD685" i="1"/>
  <c r="AD653" i="1"/>
  <c r="AD621" i="1"/>
  <c r="AD589" i="1"/>
  <c r="AD557" i="1"/>
  <c r="AD525" i="1"/>
  <c r="AD493" i="1"/>
  <c r="AD461" i="1"/>
  <c r="AD429" i="1"/>
  <c r="AD397" i="1"/>
  <c r="AD365" i="1"/>
  <c r="AD333" i="1"/>
  <c r="AD301" i="1"/>
  <c r="AD269" i="1"/>
  <c r="AD237" i="1"/>
  <c r="AD205" i="1"/>
  <c r="AD173" i="1"/>
  <c r="AD117" i="1"/>
  <c r="AD29" i="1"/>
  <c r="AD460" i="1"/>
  <c r="AD388" i="1"/>
  <c r="AD316" i="1"/>
  <c r="AD252" i="1"/>
  <c r="AD180" i="1"/>
  <c r="AD100" i="1"/>
  <c r="AD36" i="1"/>
  <c r="AD676" i="1"/>
  <c r="AD644" i="1"/>
  <c r="AD612" i="1"/>
  <c r="AD580" i="1"/>
  <c r="AD548" i="1"/>
  <c r="AD500" i="1"/>
  <c r="AD340" i="1"/>
  <c r="AD683" i="1"/>
  <c r="AD651" i="1"/>
  <c r="AD619" i="1"/>
  <c r="AD587" i="1"/>
  <c r="AD555" i="1"/>
  <c r="AD658" i="1"/>
  <c r="AD594" i="1"/>
  <c r="AD535" i="1"/>
  <c r="AD482" i="1"/>
  <c r="AD432" i="1"/>
  <c r="AD379" i="1"/>
  <c r="AD329" i="1"/>
  <c r="AD279" i="1"/>
  <c r="AD226" i="1"/>
  <c r="AD176" i="1"/>
  <c r="AD123" i="1"/>
  <c r="AD73" i="1"/>
  <c r="AD23" i="1"/>
  <c r="AD657" i="1"/>
  <c r="AD577" i="1"/>
  <c r="AD506" i="1"/>
  <c r="AD431" i="1"/>
  <c r="AD339" i="1"/>
  <c r="AD264" i="1"/>
  <c r="AD175" i="1"/>
  <c r="AD83" i="1"/>
  <c r="AD299" i="1"/>
  <c r="AD135" i="1"/>
  <c r="AD687" i="1"/>
  <c r="AD440" i="1"/>
  <c r="AD273" i="1"/>
  <c r="AD120" i="1"/>
  <c r="AD650" i="1"/>
  <c r="AD475" i="1"/>
  <c r="AD322" i="1"/>
  <c r="AD155" i="1"/>
  <c r="AD649" i="1"/>
  <c r="AD463" i="1"/>
  <c r="AD296" i="1"/>
  <c r="AD129" i="1"/>
  <c r="AD584" i="1"/>
  <c r="AD395" i="1"/>
  <c r="AD231" i="1"/>
  <c r="AD50" i="1"/>
  <c r="AD511" i="1"/>
  <c r="AD319" i="1"/>
  <c r="AD127" i="1"/>
  <c r="AD531" i="1"/>
  <c r="AD378" i="1"/>
  <c r="AD250" i="1"/>
  <c r="AD122" i="1"/>
  <c r="AD9" i="1"/>
  <c r="AD146" i="1"/>
  <c r="AD8" i="1"/>
  <c r="AD465" i="1"/>
  <c r="AD287" i="1"/>
  <c r="AD95" i="1"/>
  <c r="AD602" i="1"/>
  <c r="AD450" i="1"/>
  <c r="AD297" i="1"/>
  <c r="AD130" i="1"/>
  <c r="AD569" i="1"/>
  <c r="AD399" i="1"/>
  <c r="AD232" i="1"/>
  <c r="AD26" i="1"/>
  <c r="AD498" i="1"/>
  <c r="AD295" i="1"/>
  <c r="AD114" i="1"/>
  <c r="AD567" i="1"/>
  <c r="AD383" i="1"/>
  <c r="AD202" i="1"/>
  <c r="AD688" i="1"/>
  <c r="AD624" i="1"/>
  <c r="AD560" i="1"/>
  <c r="AD505" i="1"/>
  <c r="AD455" i="1"/>
  <c r="AD402" i="1"/>
  <c r="AD352" i="1"/>
  <c r="AD288" i="1"/>
  <c r="AD160" i="1"/>
  <c r="AD655" i="1"/>
  <c r="AD543" i="1"/>
  <c r="AD415" i="1"/>
  <c r="AD259" i="1"/>
  <c r="AD131" i="1"/>
  <c r="AD682" i="1"/>
  <c r="AD489" i="1"/>
  <c r="AD347" i="1"/>
  <c r="AD183" i="1"/>
  <c r="AD681" i="1"/>
  <c r="AD527" i="1"/>
  <c r="AD371" i="1"/>
  <c r="AD193" i="1"/>
  <c r="AD15" i="1"/>
  <c r="AD512" i="1"/>
  <c r="AD345" i="1"/>
  <c r="AD139" i="1"/>
  <c r="AD647" i="1"/>
  <c r="AD458" i="1"/>
  <c r="AD280" i="1"/>
  <c r="AD74" i="1"/>
  <c r="AD219" i="1"/>
  <c r="AD633" i="1"/>
  <c r="AD632" i="1"/>
  <c r="AD25" i="1"/>
  <c r="AD152" i="1"/>
  <c r="AD306" i="1"/>
  <c r="AD291" i="1"/>
  <c r="X18" i="1"/>
  <c r="AE122" i="1"/>
  <c r="AE37" i="1"/>
  <c r="AE617" i="1"/>
  <c r="AE489" i="1"/>
  <c r="AE365" i="1"/>
  <c r="AE263" i="1"/>
  <c r="AE160" i="1"/>
  <c r="AE67" i="1"/>
  <c r="AE616" i="1"/>
  <c r="AE488" i="1"/>
  <c r="AE362" i="1"/>
  <c r="AE248" i="1"/>
  <c r="AE120" i="1"/>
  <c r="AE679" i="1"/>
  <c r="AE439" i="1"/>
  <c r="AE311" i="1"/>
  <c r="AE183" i="1"/>
  <c r="AE75" i="1"/>
  <c r="AE153" i="1"/>
  <c r="AE51" i="1"/>
  <c r="AE624" i="1"/>
  <c r="AE496" i="1"/>
  <c r="AE369" i="1"/>
  <c r="AE255" i="1"/>
  <c r="AE152" i="1"/>
  <c r="AE61" i="1"/>
  <c r="AE655" i="1"/>
  <c r="AE527" i="1"/>
  <c r="AE399" i="1"/>
  <c r="AE49" i="1"/>
  <c r="AE618" i="1"/>
  <c r="AE490" i="1"/>
  <c r="AE367" i="1"/>
  <c r="AE264" i="1"/>
  <c r="AE161" i="1"/>
  <c r="AE69" i="1"/>
  <c r="AE665" i="1"/>
  <c r="AE537" i="1"/>
  <c r="AE409" i="1"/>
  <c r="AE301" i="1"/>
  <c r="AE199" i="1"/>
  <c r="AE99" i="1"/>
  <c r="AE664" i="1"/>
  <c r="AE536" i="1"/>
  <c r="AE408" i="1"/>
  <c r="AE287" i="1"/>
  <c r="AE170" i="1"/>
  <c r="AE66" i="1"/>
  <c r="AE599" i="1"/>
  <c r="AE455" i="1"/>
  <c r="AE285" i="1"/>
  <c r="AE157" i="1"/>
  <c r="AE23" i="1"/>
  <c r="AE223" i="1"/>
  <c r="AE647" i="1"/>
  <c r="AE503" i="1"/>
  <c r="AE233" i="1"/>
  <c r="AE33" i="1"/>
  <c r="AD686" i="1"/>
  <c r="AD654" i="1"/>
  <c r="AD622" i="1"/>
  <c r="AD590" i="1"/>
  <c r="AD558" i="1"/>
  <c r="AD526" i="1"/>
  <c r="AD494" i="1"/>
  <c r="AD462" i="1"/>
  <c r="AD430" i="1"/>
  <c r="AD398" i="1"/>
  <c r="AD366" i="1"/>
  <c r="AD334" i="1"/>
  <c r="AD302" i="1"/>
  <c r="AD270" i="1"/>
  <c r="AD238" i="1"/>
  <c r="AD206" i="1"/>
  <c r="AD174" i="1"/>
  <c r="AD142" i="1"/>
  <c r="AD110" i="1"/>
  <c r="AD78" i="1"/>
  <c r="AD46" i="1"/>
  <c r="AD14" i="1"/>
  <c r="AD125" i="1"/>
  <c r="AD77" i="1"/>
  <c r="AD21" i="1"/>
  <c r="AD452" i="1"/>
  <c r="AD380" i="1"/>
  <c r="AD308" i="1"/>
  <c r="AD244" i="1"/>
  <c r="AD172" i="1"/>
  <c r="AD108" i="1"/>
  <c r="AD44" i="1"/>
  <c r="AD677" i="1"/>
  <c r="AD645" i="1"/>
  <c r="AD613" i="1"/>
  <c r="AD581" i="1"/>
  <c r="AD549" i="1"/>
  <c r="AD517" i="1"/>
  <c r="AD485" i="1"/>
  <c r="AD453" i="1"/>
  <c r="AD421" i="1"/>
  <c r="AD389" i="1"/>
  <c r="AD357" i="1"/>
  <c r="AD325" i="1"/>
  <c r="AD293" i="1"/>
  <c r="AD261" i="1"/>
  <c r="AD229" i="1"/>
  <c r="AD197" i="1"/>
  <c r="AD157" i="1"/>
  <c r="AD93" i="1"/>
  <c r="AD13" i="1"/>
  <c r="AD444" i="1"/>
  <c r="AD372" i="1"/>
  <c r="AD300" i="1"/>
  <c r="AD220" i="1"/>
  <c r="AD164" i="1"/>
  <c r="AD84" i="1"/>
  <c r="AD20" i="1"/>
  <c r="AD668" i="1"/>
  <c r="AD636" i="1"/>
  <c r="AD604" i="1"/>
  <c r="AD572" i="1"/>
  <c r="AD532" i="1"/>
  <c r="AD492" i="1"/>
  <c r="AD236" i="1"/>
  <c r="AD675" i="1"/>
  <c r="AD643" i="1"/>
  <c r="AD611" i="1"/>
  <c r="AD579" i="1"/>
  <c r="AD547" i="1"/>
  <c r="AD642" i="1"/>
  <c r="AD578" i="1"/>
  <c r="AD521" i="1"/>
  <c r="AD471" i="1"/>
  <c r="AD418" i="1"/>
  <c r="AD368" i="1"/>
  <c r="AD315" i="1"/>
  <c r="AD265" i="1"/>
  <c r="AD215" i="1"/>
  <c r="AD162" i="1"/>
  <c r="AD112" i="1"/>
  <c r="AD59" i="1"/>
  <c r="AD10" i="1"/>
  <c r="AD625" i="1"/>
  <c r="AD561" i="1"/>
  <c r="AD495" i="1"/>
  <c r="AD417" i="1"/>
  <c r="AD328" i="1"/>
  <c r="AD239" i="1"/>
  <c r="AD147" i="1"/>
  <c r="AD58" i="1"/>
  <c r="AD249" i="1"/>
  <c r="AD96" i="1"/>
  <c r="AD575" i="1"/>
  <c r="AD401" i="1"/>
  <c r="AD223" i="1"/>
  <c r="AD81" i="1"/>
  <c r="AD634" i="1"/>
  <c r="AD439" i="1"/>
  <c r="AD283" i="1"/>
  <c r="AD105" i="1"/>
  <c r="AD585" i="1"/>
  <c r="AD424" i="1"/>
  <c r="AD257" i="1"/>
  <c r="AD79" i="1"/>
  <c r="AD523" i="1"/>
  <c r="AD370" i="1"/>
  <c r="AD192" i="1"/>
  <c r="AD679" i="1"/>
  <c r="AD472" i="1"/>
  <c r="AD255" i="1"/>
  <c r="AD88" i="1"/>
  <c r="AD481" i="1"/>
  <c r="AD353" i="1"/>
  <c r="AD211" i="1"/>
  <c r="AD97" i="1"/>
  <c r="AD274" i="1"/>
  <c r="AD121" i="1"/>
  <c r="AD671" i="1"/>
  <c r="AD426" i="1"/>
  <c r="AD234" i="1"/>
  <c r="AD56" i="1"/>
  <c r="AD570" i="1"/>
  <c r="AD411" i="1"/>
  <c r="AD258" i="1"/>
  <c r="AD80" i="1"/>
  <c r="AD513" i="1"/>
  <c r="AD360" i="1"/>
  <c r="AD179" i="1"/>
  <c r="AD664" i="1"/>
  <c r="AD448" i="1"/>
  <c r="AD256" i="1"/>
  <c r="AD75" i="1"/>
  <c r="AD522" i="1"/>
  <c r="AD344" i="1"/>
  <c r="AD138" i="1"/>
  <c r="AD672" i="1"/>
  <c r="AD608" i="1"/>
  <c r="AD544" i="1"/>
  <c r="AD491" i="1"/>
  <c r="AD441" i="1"/>
  <c r="AD391" i="1"/>
  <c r="AD338" i="1"/>
  <c r="AD263" i="1"/>
  <c r="AD107" i="1"/>
  <c r="AD623" i="1"/>
  <c r="AD529" i="1"/>
  <c r="AD387" i="1"/>
  <c r="AD248" i="1"/>
  <c r="AD106" i="1"/>
  <c r="AD618" i="1"/>
  <c r="AD464" i="1"/>
  <c r="AD311" i="1"/>
  <c r="AD144" i="1"/>
  <c r="AD617" i="1"/>
  <c r="AD488" i="1"/>
  <c r="AD321" i="1"/>
  <c r="AD154" i="1"/>
  <c r="AD648" i="1"/>
  <c r="AD473" i="1"/>
  <c r="AD281" i="1"/>
  <c r="AD103" i="1"/>
  <c r="AD599" i="1"/>
  <c r="AD408" i="1"/>
  <c r="AD227" i="1"/>
  <c r="AD11" i="1"/>
  <c r="AD119" i="1"/>
  <c r="AD335" i="1"/>
  <c r="AD459" i="1"/>
  <c r="AD615" i="1"/>
  <c r="AD35" i="1"/>
  <c r="AD167" i="1"/>
  <c r="AD163" i="1"/>
  <c r="W25" i="1" a="1"/>
  <c r="AH33" i="1" l="1"/>
  <c r="AH233" i="1"/>
  <c r="AH503" i="1"/>
  <c r="AH647" i="1"/>
  <c r="AH223" i="1"/>
  <c r="AH23" i="1"/>
  <c r="AH157" i="1"/>
  <c r="AH285" i="1"/>
  <c r="AH455" i="1"/>
  <c r="AH599" i="1"/>
  <c r="AH66" i="1"/>
  <c r="AH170" i="1"/>
  <c r="AH287" i="1"/>
  <c r="AH408" i="1"/>
  <c r="AH536" i="1"/>
  <c r="AH664" i="1"/>
  <c r="AH99" i="1"/>
  <c r="AH199" i="1"/>
  <c r="AH301" i="1"/>
  <c r="AH409" i="1"/>
  <c r="AH537" i="1"/>
  <c r="AH665" i="1"/>
  <c r="AH69" i="1"/>
  <c r="AH161" i="1"/>
  <c r="AH264" i="1"/>
  <c r="AH367" i="1"/>
  <c r="AH490" i="1"/>
  <c r="AH618" i="1"/>
  <c r="AH49" i="1"/>
  <c r="AH399" i="1"/>
  <c r="AH527" i="1"/>
  <c r="AH655" i="1"/>
  <c r="AH61" i="1"/>
  <c r="AH152" i="1"/>
  <c r="AH255" i="1"/>
  <c r="AH369" i="1"/>
  <c r="AH496" i="1"/>
  <c r="AH624" i="1"/>
  <c r="AH51" i="1"/>
  <c r="AH153" i="1"/>
  <c r="AH75" i="1"/>
  <c r="AH183" i="1"/>
  <c r="AH311" i="1"/>
  <c r="AH439" i="1"/>
  <c r="AH679" i="1"/>
  <c r="AH120" i="1"/>
  <c r="AH248" i="1"/>
  <c r="AH362" i="1"/>
  <c r="AH488" i="1"/>
  <c r="AH616" i="1"/>
  <c r="AH67" i="1"/>
  <c r="AH160" i="1"/>
  <c r="AH263" i="1"/>
  <c r="AH365" i="1"/>
  <c r="AH489" i="1"/>
  <c r="AH617" i="1"/>
  <c r="AH37" i="1"/>
  <c r="AH122" i="1"/>
  <c r="AH11" i="1"/>
  <c r="AH297" i="1"/>
  <c r="AH535" i="1"/>
  <c r="AH24" i="1"/>
  <c r="AH325" i="1"/>
  <c r="AH65" i="1"/>
  <c r="AH194" i="1"/>
  <c r="AH322" i="1"/>
  <c r="AH471" i="1"/>
  <c r="AH663" i="1"/>
  <c r="AH88" i="1"/>
  <c r="AH197" i="1"/>
  <c r="AH312" i="1"/>
  <c r="AH440" i="1"/>
  <c r="AH568" i="1"/>
  <c r="AH25" i="1"/>
  <c r="AH121" i="1"/>
  <c r="AH224" i="1"/>
  <c r="AH327" i="1"/>
  <c r="AH441" i="1"/>
  <c r="AH569" i="1"/>
  <c r="AH5" i="1"/>
  <c r="AH90" i="1"/>
  <c r="AH186" i="1"/>
  <c r="AH289" i="1"/>
  <c r="AH394" i="1"/>
  <c r="AH522" i="1"/>
  <c r="AH650" i="1"/>
  <c r="AH137" i="1"/>
  <c r="AH431" i="1"/>
  <c r="AH559" i="1"/>
  <c r="AH687" i="1"/>
  <c r="AH82" i="1"/>
  <c r="AH177" i="1"/>
  <c r="AH280" i="1"/>
  <c r="AH400" i="1"/>
  <c r="AH528" i="1"/>
  <c r="AH656" i="1"/>
  <c r="AH73" i="1"/>
  <c r="AH205" i="1"/>
  <c r="AH97" i="1"/>
  <c r="AH208" i="1"/>
  <c r="AH336" i="1"/>
  <c r="AH487" i="1"/>
  <c r="AH34" i="1"/>
  <c r="AH159" i="1"/>
  <c r="AH273" i="1"/>
  <c r="AH392" i="1"/>
  <c r="AH520" i="1"/>
  <c r="AH680" i="1"/>
  <c r="AH89" i="1"/>
  <c r="AH185" i="1"/>
  <c r="AH288" i="1"/>
  <c r="AH393" i="1"/>
  <c r="AH521" i="1"/>
  <c r="AH649" i="1"/>
  <c r="AH58" i="1"/>
  <c r="AH149" i="1"/>
  <c r="AH3" i="1"/>
  <c r="AH87" i="1"/>
  <c r="AH349" i="1"/>
  <c r="AH583" i="1"/>
  <c r="AH77" i="1"/>
  <c r="AH648" i="1"/>
  <c r="AH107" i="1"/>
  <c r="AH221" i="1"/>
  <c r="AH375" i="1"/>
  <c r="AH519" i="1"/>
  <c r="AH13" i="1"/>
  <c r="AH109" i="1"/>
  <c r="AH234" i="1"/>
  <c r="AH351" i="1"/>
  <c r="AH472" i="1"/>
  <c r="AH600" i="1"/>
  <c r="AH57" i="1"/>
  <c r="AH146" i="1"/>
  <c r="AH249" i="1"/>
  <c r="AH352" i="1"/>
  <c r="AH473" i="1"/>
  <c r="AH601" i="1"/>
  <c r="AH26" i="1"/>
  <c r="AH112" i="1"/>
  <c r="AH213" i="1"/>
  <c r="AH314" i="1"/>
  <c r="AH426" i="1"/>
  <c r="AH554" i="1"/>
  <c r="AH682" i="1"/>
  <c r="AH343" i="1"/>
  <c r="AH463" i="1"/>
  <c r="AH591" i="1"/>
  <c r="AH18" i="1"/>
  <c r="AH104" i="1"/>
  <c r="AH202" i="1"/>
  <c r="AH305" i="1"/>
  <c r="AH432" i="1"/>
  <c r="AH560" i="1"/>
  <c r="AH688" i="1"/>
  <c r="AH95" i="1"/>
  <c r="AH370" i="1"/>
  <c r="AH119" i="1"/>
  <c r="AH247" i="1"/>
  <c r="AH361" i="1"/>
  <c r="AH567" i="1"/>
  <c r="AH56" i="1"/>
  <c r="AH184" i="1"/>
  <c r="AH298" i="1"/>
  <c r="AH424" i="1"/>
  <c r="AH552" i="1"/>
  <c r="AH15" i="1"/>
  <c r="AH111" i="1"/>
  <c r="AH210" i="1"/>
  <c r="AH313" i="1"/>
  <c r="AH425" i="1"/>
  <c r="AH553" i="1"/>
  <c r="AH681" i="1"/>
  <c r="AH80" i="1"/>
  <c r="AH175" i="1"/>
  <c r="AH277" i="1"/>
  <c r="AH378" i="1"/>
  <c r="AH506" i="1"/>
  <c r="AH634" i="1"/>
  <c r="AH39" i="1"/>
  <c r="AH91" i="1"/>
  <c r="AH151" i="1"/>
  <c r="AH201" i="1"/>
  <c r="AH253" i="1"/>
  <c r="AH304" i="1"/>
  <c r="W27" i="1"/>
  <c r="W26" i="1"/>
  <c r="W25" i="1"/>
  <c r="W28" i="1"/>
  <c r="AD49" i="1"/>
  <c r="AD631" i="1"/>
  <c r="AD51" i="1"/>
  <c r="AD394" i="1"/>
  <c r="AD320" i="1"/>
  <c r="AD207" i="1"/>
  <c r="AD55" i="1"/>
  <c r="AD639" i="1"/>
  <c r="AD191" i="1"/>
  <c r="AD369" i="1"/>
  <c r="AD536" i="1"/>
  <c r="AD64" i="1"/>
  <c r="AD242" i="1"/>
  <c r="AD423" i="1"/>
  <c r="AD616" i="1"/>
  <c r="AD115" i="1"/>
  <c r="AD282" i="1"/>
  <c r="AD449" i="1"/>
  <c r="AD601" i="1"/>
  <c r="AD91" i="1"/>
  <c r="AD272" i="1"/>
  <c r="AD425" i="1"/>
  <c r="AD554" i="1"/>
  <c r="AD67" i="1"/>
  <c r="AD209" i="1"/>
  <c r="AD351" i="1"/>
  <c r="AD490" i="1"/>
  <c r="AD607" i="1"/>
  <c r="AD57" i="1"/>
  <c r="AD235" i="1"/>
  <c r="AD327" i="1"/>
  <c r="AD377" i="1"/>
  <c r="AD427" i="1"/>
  <c r="AD480" i="1"/>
  <c r="AD530" i="1"/>
  <c r="AD592" i="1"/>
  <c r="AD656" i="1"/>
  <c r="AD99" i="1"/>
  <c r="AD305" i="1"/>
  <c r="AD483" i="1"/>
  <c r="AD39" i="1"/>
  <c r="AD217" i="1"/>
  <c r="AD409" i="1"/>
  <c r="AD600" i="1"/>
  <c r="AD143" i="1"/>
  <c r="AD307" i="1"/>
  <c r="AD474" i="1"/>
  <c r="AD27" i="1"/>
  <c r="AD208" i="1"/>
  <c r="AD375" i="1"/>
  <c r="AD539" i="1"/>
  <c r="AD17" i="1"/>
  <c r="AD184" i="1"/>
  <c r="AD376" i="1"/>
  <c r="AD559" i="1"/>
  <c r="AD82" i="1"/>
  <c r="AD224" i="1"/>
  <c r="AD72" i="1"/>
  <c r="AD186" i="1"/>
  <c r="AD314" i="1"/>
  <c r="AD442" i="1"/>
  <c r="AD24" i="1"/>
  <c r="AD216" i="1"/>
  <c r="AD419" i="1"/>
  <c r="AD583" i="1"/>
  <c r="AD128" i="1"/>
  <c r="AD331" i="1"/>
  <c r="AD487" i="1"/>
  <c r="AD40" i="1"/>
  <c r="AD218" i="1"/>
  <c r="AD385" i="1"/>
  <c r="AD538" i="1"/>
  <c r="AD66" i="1"/>
  <c r="AD247" i="1"/>
  <c r="AD400" i="1"/>
  <c r="AD586" i="1"/>
  <c r="AD42" i="1"/>
  <c r="AD195" i="1"/>
  <c r="AD362" i="1"/>
  <c r="AD515" i="1"/>
  <c r="AD71" i="1"/>
  <c r="AD210" i="1"/>
  <c r="AD33" i="1"/>
  <c r="AD136" i="1"/>
  <c r="AD225" i="1"/>
  <c r="AD303" i="1"/>
  <c r="AD392" i="1"/>
  <c r="AD467" i="1"/>
  <c r="AD545" i="1"/>
  <c r="AD609" i="1"/>
  <c r="AD689" i="1"/>
  <c r="AD48" i="1"/>
  <c r="AD98" i="1"/>
  <c r="AD151" i="1"/>
  <c r="AD201" i="1"/>
  <c r="AD251" i="1"/>
  <c r="AD304" i="1"/>
  <c r="AD354" i="1"/>
  <c r="AD407" i="1"/>
  <c r="AD457" i="1"/>
  <c r="AD507" i="1"/>
  <c r="AD562" i="1"/>
  <c r="AD626" i="1"/>
  <c r="AD690" i="1"/>
  <c r="AD571" i="1"/>
  <c r="AD603" i="1"/>
  <c r="AD635" i="1"/>
  <c r="AD667" i="1"/>
  <c r="AD116" i="1"/>
  <c r="AD468" i="1"/>
  <c r="AD516" i="1"/>
  <c r="AD564" i="1"/>
  <c r="AD596" i="1"/>
  <c r="AD628" i="1"/>
  <c r="AD660" i="1"/>
  <c r="AD692" i="1"/>
  <c r="AD68" i="1"/>
  <c r="AD148" i="1"/>
  <c r="AD204" i="1"/>
  <c r="AD284" i="1"/>
  <c r="AD356" i="1"/>
  <c r="AD428" i="1"/>
  <c r="AD524" i="1"/>
  <c r="AD69" i="1"/>
  <c r="AD149" i="1"/>
  <c r="AD189" i="1"/>
  <c r="AD221" i="1"/>
  <c r="AD253" i="1"/>
  <c r="AD285" i="1"/>
  <c r="AD317" i="1"/>
  <c r="AD349" i="1"/>
  <c r="AD381" i="1"/>
  <c r="AD413" i="1"/>
  <c r="AD445" i="1"/>
  <c r="AD477" i="1"/>
  <c r="AD509" i="1"/>
  <c r="AD541" i="1"/>
  <c r="AD573" i="1"/>
  <c r="AD605" i="1"/>
  <c r="AD637" i="1"/>
  <c r="AD669" i="1"/>
  <c r="AD28" i="1"/>
  <c r="AD92" i="1"/>
  <c r="AD156" i="1"/>
  <c r="AD228" i="1"/>
  <c r="AD292" i="1"/>
  <c r="AD364" i="1"/>
  <c r="AD436" i="1"/>
  <c r="AD5" i="1"/>
  <c r="AD61" i="1"/>
  <c r="AD109" i="1"/>
  <c r="AD6" i="1"/>
  <c r="AD38" i="1"/>
  <c r="AD70" i="1"/>
  <c r="AD102" i="1"/>
  <c r="AD134" i="1"/>
  <c r="AD166" i="1"/>
  <c r="AD198" i="1"/>
  <c r="AD230" i="1"/>
  <c r="AD262" i="1"/>
  <c r="AD294" i="1"/>
  <c r="AD326" i="1"/>
  <c r="AD358" i="1"/>
  <c r="AD390" i="1"/>
  <c r="AD422" i="1"/>
  <c r="AD454" i="1"/>
  <c r="AD486" i="1"/>
  <c r="AD518" i="1"/>
  <c r="AD550" i="1"/>
  <c r="AD582" i="1"/>
  <c r="AD614" i="1"/>
  <c r="AD646" i="1"/>
  <c r="AD678" i="1"/>
  <c r="AE55" i="1"/>
  <c r="AE169" i="1"/>
  <c r="AE423" i="1"/>
  <c r="AE631" i="1"/>
  <c r="AE133" i="1"/>
  <c r="AE35" i="1"/>
  <c r="AE130" i="1"/>
  <c r="AE258" i="1"/>
  <c r="AE407" i="1"/>
  <c r="AE551" i="1"/>
  <c r="AE45" i="1"/>
  <c r="AE145" i="1"/>
  <c r="AE261" i="1"/>
  <c r="AE376" i="1"/>
  <c r="AE504" i="1"/>
  <c r="AE632" i="1"/>
  <c r="AE79" i="1"/>
  <c r="AE173" i="1"/>
  <c r="AE274" i="1"/>
  <c r="AE377" i="1"/>
  <c r="AE505" i="1"/>
  <c r="AE633" i="1"/>
  <c r="AE48" i="1"/>
  <c r="AE136" i="1"/>
  <c r="AE239" i="1"/>
  <c r="AE341" i="1"/>
  <c r="AE458" i="1"/>
  <c r="AE586" i="1"/>
  <c r="AE7" i="1"/>
  <c r="AE368" i="1"/>
  <c r="AE495" i="1"/>
  <c r="AE623" i="1"/>
  <c r="AE40" i="1"/>
  <c r="AE127" i="1"/>
  <c r="AE229" i="1"/>
  <c r="AE330" i="1"/>
  <c r="AE464" i="1"/>
  <c r="AE592" i="1"/>
  <c r="AE31" i="1"/>
  <c r="AE115" i="1"/>
  <c r="AE43" i="1"/>
  <c r="AE144" i="1"/>
  <c r="AE272" i="1"/>
  <c r="AE391" i="1"/>
  <c r="AE615" i="1"/>
  <c r="AE98" i="1"/>
  <c r="AE209" i="1"/>
  <c r="AE337" i="1"/>
  <c r="AE456" i="1"/>
  <c r="AE584" i="1"/>
  <c r="AE47" i="1"/>
  <c r="AE135" i="1"/>
  <c r="AE237" i="1"/>
  <c r="AE338" i="1"/>
  <c r="AE457" i="1"/>
  <c r="AE585" i="1"/>
  <c r="AE16" i="1"/>
  <c r="AE101" i="1"/>
  <c r="AE200" i="1"/>
  <c r="AE303" i="1"/>
  <c r="AE410" i="1"/>
  <c r="AE538" i="1"/>
  <c r="AE666" i="1"/>
  <c r="AE59" i="1"/>
  <c r="AE103" i="1"/>
  <c r="AE162" i="1"/>
  <c r="AE215" i="1"/>
  <c r="AE265" i="1"/>
  <c r="AE317" i="1"/>
  <c r="AE415" i="1"/>
  <c r="AE543" i="1"/>
  <c r="AE671" i="1"/>
  <c r="AE72" i="1"/>
  <c r="AE165" i="1"/>
  <c r="AE266" i="1"/>
  <c r="AE357" i="1"/>
  <c r="AE480" i="1"/>
  <c r="AE608" i="1"/>
  <c r="AE19" i="1"/>
  <c r="AE105" i="1"/>
  <c r="AE225" i="1"/>
  <c r="AE442" i="1"/>
  <c r="AE17" i="1"/>
  <c r="AE113" i="1"/>
  <c r="AE226" i="1"/>
  <c r="AE329" i="1"/>
  <c r="AE479" i="1"/>
  <c r="AE639" i="1"/>
  <c r="AE93" i="1"/>
  <c r="AE216" i="1"/>
  <c r="AE344" i="1"/>
  <c r="AE512" i="1"/>
  <c r="AE672" i="1"/>
  <c r="AE83" i="1"/>
  <c r="AE178" i="1"/>
  <c r="AE242" i="1"/>
  <c r="AE295" i="1"/>
  <c r="AE345" i="1"/>
  <c r="AE417" i="1"/>
  <c r="AE481" i="1"/>
  <c r="AE545" i="1"/>
  <c r="AE609" i="1"/>
  <c r="AE673" i="1"/>
  <c r="AE32" i="1"/>
  <c r="AE74" i="1"/>
  <c r="AE117" i="1"/>
  <c r="AE168" i="1"/>
  <c r="AE218" i="1"/>
  <c r="AE271" i="1"/>
  <c r="AE321" i="1"/>
  <c r="AE373" i="1"/>
  <c r="AE434" i="1"/>
  <c r="AE498" i="1"/>
  <c r="AE562" i="1"/>
  <c r="AE626" i="1"/>
  <c r="AE690" i="1"/>
  <c r="AE219" i="1"/>
  <c r="AE291" i="1"/>
  <c r="AE379" i="1"/>
  <c r="AE459" i="1"/>
  <c r="AE515" i="1"/>
  <c r="AE555" i="1"/>
  <c r="AE587" i="1"/>
  <c r="AE619" i="1"/>
  <c r="AE651" i="1"/>
  <c r="AE683" i="1"/>
  <c r="AE147" i="1"/>
  <c r="AE187" i="1"/>
  <c r="AE235" i="1"/>
  <c r="AE299" i="1"/>
  <c r="AE347" i="1"/>
  <c r="AE395" i="1"/>
  <c r="AE451" i="1"/>
  <c r="AE531" i="1"/>
  <c r="AE28" i="1"/>
  <c r="AE60" i="1"/>
  <c r="AE92" i="1"/>
  <c r="AE124" i="1"/>
  <c r="AE156" i="1"/>
  <c r="AE188" i="1"/>
  <c r="AE220" i="1"/>
  <c r="AE252" i="1"/>
  <c r="AE284" i="1"/>
  <c r="AE316" i="1"/>
  <c r="AE348" i="1"/>
  <c r="AE380" i="1"/>
  <c r="AE412" i="1"/>
  <c r="AE444" i="1"/>
  <c r="AE476" i="1"/>
  <c r="AE508" i="1"/>
  <c r="AE540" i="1"/>
  <c r="AE572" i="1"/>
  <c r="AE604" i="1"/>
  <c r="AE636" i="1"/>
  <c r="AE668" i="1"/>
  <c r="AE381" i="1"/>
  <c r="AE413" i="1"/>
  <c r="AE445" i="1"/>
  <c r="AE477" i="1"/>
  <c r="AE509" i="1"/>
  <c r="AE541" i="1"/>
  <c r="AE573" i="1"/>
  <c r="AE605" i="1"/>
  <c r="AE637" i="1"/>
  <c r="AE669" i="1"/>
  <c r="AE6" i="1"/>
  <c r="AE38" i="1"/>
  <c r="AE70" i="1"/>
  <c r="AE102" i="1"/>
  <c r="AE134" i="1"/>
  <c r="AE166" i="1"/>
  <c r="AE198" i="1"/>
  <c r="AE230" i="1"/>
  <c r="AE262" i="1"/>
  <c r="AE294" i="1"/>
  <c r="AE326" i="1"/>
  <c r="AE358" i="1"/>
  <c r="AE390" i="1"/>
  <c r="AE422" i="1"/>
  <c r="AE454" i="1"/>
  <c r="AE486" i="1"/>
  <c r="AE518" i="1"/>
  <c r="AE550" i="1"/>
  <c r="AE582" i="1"/>
  <c r="AE614" i="1"/>
  <c r="AE646" i="1"/>
  <c r="AE678" i="1"/>
  <c r="AF40" i="1"/>
  <c r="AF136" i="1"/>
  <c r="AF232" i="1"/>
  <c r="AF82" i="1"/>
  <c r="AF92" i="1"/>
  <c r="AF104" i="1"/>
  <c r="AF114" i="1"/>
  <c r="AF328" i="1"/>
  <c r="AF476" i="1"/>
  <c r="AF617" i="1"/>
  <c r="AF105" i="1"/>
  <c r="AF297" i="1"/>
  <c r="AF632" i="1"/>
  <c r="AF51" i="1"/>
  <c r="AF520" i="1"/>
  <c r="AF223" i="1"/>
  <c r="AF511" i="1"/>
  <c r="AF84" i="1"/>
  <c r="AF362" i="1"/>
  <c r="AF338" i="1"/>
  <c r="AF498" i="1"/>
  <c r="AF41" i="1"/>
  <c r="AF201" i="1"/>
  <c r="AF351" i="1"/>
  <c r="AF499" i="1"/>
  <c r="AF595" i="1"/>
  <c r="AF42" i="1"/>
  <c r="AF160" i="1"/>
  <c r="AF256" i="1"/>
  <c r="AF352" i="1"/>
  <c r="AF448" i="1"/>
  <c r="AF544" i="1"/>
  <c r="AF633" i="1"/>
  <c r="AF43" i="1"/>
  <c r="AF129" i="1"/>
  <c r="AF203" i="1"/>
  <c r="AF299" i="1"/>
  <c r="AF385" i="1"/>
  <c r="AF471" i="1"/>
  <c r="AF555" i="1"/>
  <c r="AF648" i="1"/>
  <c r="AF66" i="1"/>
  <c r="AF152" i="1"/>
  <c r="AF248" i="1"/>
  <c r="AF386" i="1"/>
  <c r="AF236" i="1"/>
  <c r="AF364" i="1"/>
  <c r="AF492" i="1"/>
  <c r="AF578" i="1"/>
  <c r="AF688" i="1"/>
  <c r="AF89" i="1"/>
  <c r="AF175" i="1"/>
  <c r="AF259" i="1"/>
  <c r="AF345" i="1"/>
  <c r="AF431" i="1"/>
  <c r="AF515" i="1"/>
  <c r="AF601" i="1"/>
  <c r="AF4" i="1"/>
  <c r="AF100" i="1"/>
  <c r="AF186" i="1"/>
  <c r="AF282" i="1"/>
  <c r="AF368" i="1"/>
  <c r="AF464" i="1"/>
  <c r="AF348" i="1"/>
  <c r="AF488" i="1"/>
  <c r="AF667" i="1"/>
  <c r="AF115" i="1"/>
  <c r="AF265" i="1"/>
  <c r="AF393" i="1"/>
  <c r="AF521" i="1"/>
  <c r="AF643" i="1"/>
  <c r="AF64" i="1"/>
  <c r="AF170" i="1"/>
  <c r="AF276" i="1"/>
  <c r="AF372" i="1"/>
  <c r="AF458" i="1"/>
  <c r="AF554" i="1"/>
  <c r="AF658" i="1"/>
  <c r="AF75" i="1"/>
  <c r="AF171" i="1"/>
  <c r="AF247" i="1"/>
  <c r="AF331" i="1"/>
  <c r="AF417" i="1"/>
  <c r="AF503" i="1"/>
  <c r="AF587" i="1"/>
  <c r="AF687" i="1"/>
  <c r="AF76" i="1"/>
  <c r="AF162" i="1"/>
  <c r="AF258" i="1"/>
  <c r="AF376" i="1"/>
  <c r="AF482" i="1"/>
  <c r="AF568" i="1"/>
  <c r="AF674" i="1"/>
  <c r="AF79" i="1"/>
  <c r="AF163" i="1"/>
  <c r="AF249" i="1"/>
  <c r="AF335" i="1"/>
  <c r="AF419" i="1"/>
  <c r="AF505" i="1"/>
  <c r="AF591" i="1"/>
  <c r="AF689" i="1"/>
  <c r="AF80" i="1"/>
  <c r="AF154" i="1"/>
  <c r="AF240" i="1"/>
  <c r="AF314" i="1"/>
  <c r="AF400" i="1"/>
  <c r="AF474" i="1"/>
  <c r="AF528" i="1"/>
  <c r="AF570" i="1"/>
  <c r="AF626" i="1"/>
  <c r="AF679" i="1"/>
  <c r="AF27" i="1"/>
  <c r="AF71" i="1"/>
  <c r="AF113" i="1"/>
  <c r="AF155" i="1"/>
  <c r="AF199" i="1"/>
  <c r="AF241" i="1"/>
  <c r="AF283" i="1"/>
  <c r="AF327" i="1"/>
  <c r="AF369" i="1"/>
  <c r="AF411" i="1"/>
  <c r="AF455" i="1"/>
  <c r="AF497" i="1"/>
  <c r="AF539" i="1"/>
  <c r="AF583" i="1"/>
  <c r="AF627" i="1"/>
  <c r="AF680" i="1"/>
  <c r="AF636" i="1"/>
  <c r="AF13" i="1"/>
  <c r="AF77" i="1"/>
  <c r="AF149" i="1"/>
  <c r="AF213" i="1"/>
  <c r="AF277" i="1"/>
  <c r="AF349" i="1"/>
  <c r="AF413" i="1"/>
  <c r="AF477" i="1"/>
  <c r="AF533" i="1"/>
  <c r="AF565" i="1"/>
  <c r="AF605" i="1"/>
  <c r="AF637" i="1"/>
  <c r="AF669" i="1"/>
  <c r="AF628" i="1"/>
  <c r="AF692" i="1"/>
  <c r="AF53" i="1"/>
  <c r="AF109" i="1"/>
  <c r="AF173" i="1"/>
  <c r="AF237" i="1"/>
  <c r="AF301" i="1"/>
  <c r="AF357" i="1"/>
  <c r="AF421" i="1"/>
  <c r="AF485" i="1"/>
  <c r="AF6" i="1"/>
  <c r="AF38" i="1"/>
  <c r="AF70" i="1"/>
  <c r="AF102" i="1"/>
  <c r="AF134" i="1"/>
  <c r="AF166" i="1"/>
  <c r="AF198" i="1"/>
  <c r="AF230" i="1"/>
  <c r="AF262" i="1"/>
  <c r="AF294" i="1"/>
  <c r="AF326" i="1"/>
  <c r="AF358" i="1"/>
  <c r="AF390" i="1"/>
  <c r="AF422" i="1"/>
  <c r="AF454" i="1"/>
  <c r="AF486" i="1"/>
  <c r="AF518" i="1"/>
  <c r="AF550" i="1"/>
  <c r="AF582" i="1"/>
  <c r="AF614" i="1"/>
  <c r="AF646" i="1"/>
  <c r="AF678" i="1"/>
  <c r="AE328" i="1"/>
  <c r="AE570" i="1"/>
  <c r="AE71" i="1"/>
  <c r="AE176" i="1"/>
  <c r="AE279" i="1"/>
  <c r="AE383" i="1"/>
  <c r="AE575" i="1"/>
  <c r="AE29" i="1"/>
  <c r="AE138" i="1"/>
  <c r="AE293" i="1"/>
  <c r="AE416" i="1"/>
  <c r="AE576" i="1"/>
  <c r="AE41" i="1"/>
  <c r="AE141" i="1"/>
  <c r="AE217" i="1"/>
  <c r="AE269" i="1"/>
  <c r="AE320" i="1"/>
  <c r="AE385" i="1"/>
  <c r="AE449" i="1"/>
  <c r="AE513" i="1"/>
  <c r="AE577" i="1"/>
  <c r="AE641" i="1"/>
  <c r="AE10" i="1"/>
  <c r="AE53" i="1"/>
  <c r="AE96" i="1"/>
  <c r="AE143" i="1"/>
  <c r="AE193" i="1"/>
  <c r="AE245" i="1"/>
  <c r="AE296" i="1"/>
  <c r="AE346" i="1"/>
  <c r="AE402" i="1"/>
  <c r="AE466" i="1"/>
  <c r="AE530" i="1"/>
  <c r="AE594" i="1"/>
  <c r="AE658" i="1"/>
  <c r="AE171" i="1"/>
  <c r="AE259" i="1"/>
  <c r="AE339" i="1"/>
  <c r="AE427" i="1"/>
  <c r="AE499" i="1"/>
  <c r="AE539" i="1"/>
  <c r="AE571" i="1"/>
  <c r="AE603" i="1"/>
  <c r="AE635" i="1"/>
  <c r="AE667" i="1"/>
  <c r="AE123" i="1"/>
  <c r="AE163" i="1"/>
  <c r="AE211" i="1"/>
  <c r="AE267" i="1"/>
  <c r="AE323" i="1"/>
  <c r="AE371" i="1"/>
  <c r="AE419" i="1"/>
  <c r="AE475" i="1"/>
  <c r="AE12" i="1"/>
  <c r="AE44" i="1"/>
  <c r="AE76" i="1"/>
  <c r="AE108" i="1"/>
  <c r="AE140" i="1"/>
  <c r="AE172" i="1"/>
  <c r="AE204" i="1"/>
  <c r="AE236" i="1"/>
  <c r="AE268" i="1"/>
  <c r="AE300" i="1"/>
  <c r="AE332" i="1"/>
  <c r="AE364" i="1"/>
  <c r="AE396" i="1"/>
  <c r="AE428" i="1"/>
  <c r="AE460" i="1"/>
  <c r="AE492" i="1"/>
  <c r="AE524" i="1"/>
  <c r="AE556" i="1"/>
  <c r="AE588" i="1"/>
  <c r="AE620" i="1"/>
  <c r="AE652" i="1"/>
  <c r="AE684" i="1"/>
  <c r="AE397" i="1"/>
  <c r="AE429" i="1"/>
  <c r="AE461" i="1"/>
  <c r="AE493" i="1"/>
  <c r="AE525" i="1"/>
  <c r="AE557" i="1"/>
  <c r="AE589" i="1"/>
  <c r="AE621" i="1"/>
  <c r="AE653" i="1"/>
  <c r="AE685" i="1"/>
  <c r="AE22" i="1"/>
  <c r="AE54" i="1"/>
  <c r="AE86" i="1"/>
  <c r="AE118" i="1"/>
  <c r="AE150" i="1"/>
  <c r="AE182" i="1"/>
  <c r="AE214" i="1"/>
  <c r="AE246" i="1"/>
  <c r="AE278" i="1"/>
  <c r="AE310" i="1"/>
  <c r="AE342" i="1"/>
  <c r="AE374" i="1"/>
  <c r="AE406" i="1"/>
  <c r="AE438" i="1"/>
  <c r="AE470" i="1"/>
  <c r="AE502" i="1"/>
  <c r="AE534" i="1"/>
  <c r="AE566" i="1"/>
  <c r="AE598" i="1"/>
  <c r="AE630" i="1"/>
  <c r="AE662" i="1"/>
  <c r="AE694" i="1"/>
  <c r="AF210" i="1"/>
  <c r="AF60" i="1"/>
  <c r="AF156" i="1"/>
  <c r="AF252" i="1"/>
  <c r="AF264" i="1"/>
  <c r="AF274" i="1"/>
  <c r="AF284" i="1"/>
  <c r="AF412" i="1"/>
  <c r="AF562" i="1"/>
  <c r="AF19" i="1"/>
  <c r="AF211" i="1"/>
  <c r="AF383" i="1"/>
  <c r="AF508" i="1"/>
  <c r="AF435" i="1"/>
  <c r="AF63" i="1"/>
  <c r="AF361" i="1"/>
  <c r="AF657" i="1"/>
  <c r="AF212" i="1"/>
  <c r="AF33" i="1"/>
  <c r="AF424" i="1"/>
  <c r="AF584" i="1"/>
  <c r="AF127" i="1"/>
  <c r="AF275" i="1"/>
  <c r="AF425" i="1"/>
  <c r="AF543" i="1"/>
  <c r="AF671" i="1"/>
  <c r="AF106" i="1"/>
  <c r="AF202" i="1"/>
  <c r="AF298" i="1"/>
  <c r="AF404" i="1"/>
  <c r="AF490" i="1"/>
  <c r="AF586" i="1"/>
  <c r="AF672" i="1"/>
  <c r="AF87" i="1"/>
  <c r="AF161" i="1"/>
  <c r="AF257" i="1"/>
  <c r="AF343" i="1"/>
  <c r="AF427" i="1"/>
  <c r="AF513" i="1"/>
  <c r="AF599" i="1"/>
  <c r="AF12" i="1"/>
  <c r="AF108" i="1"/>
  <c r="AF194" i="1"/>
  <c r="AF322" i="1"/>
  <c r="AF460" i="1"/>
  <c r="AF300" i="1"/>
  <c r="AF440" i="1"/>
  <c r="AF536" i="1"/>
  <c r="AF624" i="1"/>
  <c r="AF47" i="1"/>
  <c r="AF131" i="1"/>
  <c r="AF217" i="1"/>
  <c r="AF303" i="1"/>
  <c r="AF387" i="1"/>
  <c r="AF473" i="1"/>
  <c r="AF559" i="1"/>
  <c r="AF650" i="1"/>
  <c r="AF48" i="1"/>
  <c r="AF144" i="1"/>
  <c r="AF228" i="1"/>
  <c r="AF324" i="1"/>
  <c r="AF410" i="1"/>
  <c r="AF592" i="1"/>
  <c r="AF434" i="1"/>
  <c r="AF572" i="1"/>
  <c r="AF31" i="1"/>
  <c r="AF191" i="1"/>
  <c r="AF339" i="1"/>
  <c r="AF457" i="1"/>
  <c r="AF585" i="1"/>
  <c r="AF20" i="1"/>
  <c r="AF116" i="1"/>
  <c r="AF224" i="1"/>
  <c r="AF320" i="1"/>
  <c r="AF416" i="1"/>
  <c r="AF500" i="1"/>
  <c r="AF596" i="1"/>
  <c r="AF23" i="1"/>
  <c r="AF119" i="1"/>
  <c r="AF215" i="1"/>
  <c r="AF289" i="1"/>
  <c r="AF375" i="1"/>
  <c r="AF459" i="1"/>
  <c r="AF545" i="1"/>
  <c r="AF634" i="1"/>
  <c r="AF34" i="1"/>
  <c r="AF120" i="1"/>
  <c r="AF204" i="1"/>
  <c r="AF312" i="1"/>
  <c r="AF428" i="1"/>
  <c r="AF524" i="1"/>
  <c r="AF610" i="1"/>
  <c r="AF35" i="1"/>
  <c r="AF121" i="1"/>
  <c r="AF207" i="1"/>
  <c r="AF291" i="1"/>
  <c r="AF377" i="1"/>
  <c r="AF463" i="1"/>
  <c r="AF547" i="1"/>
  <c r="AF639" i="1"/>
  <c r="AF36" i="1"/>
  <c r="AF112" i="1"/>
  <c r="AF196" i="1"/>
  <c r="AF272" i="1"/>
  <c r="AF356" i="1"/>
  <c r="AF432" i="1"/>
  <c r="AF506" i="1"/>
  <c r="AF548" i="1"/>
  <c r="AF602" i="1"/>
  <c r="AF651" i="1"/>
  <c r="AF7" i="1"/>
  <c r="AF49" i="1"/>
  <c r="AF91" i="1"/>
  <c r="AF135" i="1"/>
  <c r="AF177" i="1"/>
  <c r="AF219" i="1"/>
  <c r="AF263" i="1"/>
  <c r="AF305" i="1"/>
  <c r="AF347" i="1"/>
  <c r="AF391" i="1"/>
  <c r="AF433" i="1"/>
  <c r="AF475" i="1"/>
  <c r="AF519" i="1"/>
  <c r="AF561" i="1"/>
  <c r="AF603" i="1"/>
  <c r="AF655" i="1"/>
  <c r="AF620" i="1"/>
  <c r="AF668" i="1"/>
  <c r="AF45" i="1"/>
  <c r="AF117" i="1"/>
  <c r="AF181" i="1"/>
  <c r="AF245" i="1"/>
  <c r="AF309" i="1"/>
  <c r="AF381" i="1"/>
  <c r="AF445" i="1"/>
  <c r="AF509" i="1"/>
  <c r="AF549" i="1"/>
  <c r="AF589" i="1"/>
  <c r="AF621" i="1"/>
  <c r="AF653" i="1"/>
  <c r="AF685" i="1"/>
  <c r="AF660" i="1"/>
  <c r="AF21" i="1"/>
  <c r="AF85" i="1"/>
  <c r="AF141" i="1"/>
  <c r="AF205" i="1"/>
  <c r="AF269" i="1"/>
  <c r="AF333" i="1"/>
  <c r="AE353" i="1"/>
  <c r="AE602" i="1"/>
  <c r="AE81" i="1"/>
  <c r="AE189" i="1"/>
  <c r="AE290" i="1"/>
  <c r="AE447" i="1"/>
  <c r="AE607" i="1"/>
  <c r="AE50" i="1"/>
  <c r="AE191" i="1"/>
  <c r="AE319" i="1"/>
  <c r="AE448" i="1"/>
  <c r="AE640" i="1"/>
  <c r="AE63" i="1"/>
  <c r="AE167" i="1"/>
  <c r="AE231" i="1"/>
  <c r="AE281" i="1"/>
  <c r="AE333" i="1"/>
  <c r="AE401" i="1"/>
  <c r="AE465" i="1"/>
  <c r="AE529" i="1"/>
  <c r="AE593" i="1"/>
  <c r="AE657" i="1"/>
  <c r="AE21" i="1"/>
  <c r="AE64" i="1"/>
  <c r="AE106" i="1"/>
  <c r="AE154" i="1"/>
  <c r="AE207" i="1"/>
  <c r="AE257" i="1"/>
  <c r="AE309" i="1"/>
  <c r="AE360" i="1"/>
  <c r="AE418" i="1"/>
  <c r="AE482" i="1"/>
  <c r="AE546" i="1"/>
  <c r="AE610" i="1"/>
  <c r="AE674" i="1"/>
  <c r="AE195" i="1"/>
  <c r="AE275" i="1"/>
  <c r="AE355" i="1"/>
  <c r="AE443" i="1"/>
  <c r="AE507" i="1"/>
  <c r="AE547" i="1"/>
  <c r="AE579" i="1"/>
  <c r="AE611" i="1"/>
  <c r="AE643" i="1"/>
  <c r="AE675" i="1"/>
  <c r="AE131" i="1"/>
  <c r="AE179" i="1"/>
  <c r="AE227" i="1"/>
  <c r="AE283" i="1"/>
  <c r="AE331" i="1"/>
  <c r="AE387" i="1"/>
  <c r="AE435" i="1"/>
  <c r="AE491" i="1"/>
  <c r="AE20" i="1"/>
  <c r="AE52" i="1"/>
  <c r="AE84" i="1"/>
  <c r="AE116" i="1"/>
  <c r="AE148" i="1"/>
  <c r="AE180" i="1"/>
  <c r="AE212" i="1"/>
  <c r="AE244" i="1"/>
  <c r="AE276" i="1"/>
  <c r="AE308" i="1"/>
  <c r="AE340" i="1"/>
  <c r="AE372" i="1"/>
  <c r="AE404" i="1"/>
  <c r="AE436" i="1"/>
  <c r="AE468" i="1"/>
  <c r="AE500" i="1"/>
  <c r="AE532" i="1"/>
  <c r="AE564" i="1"/>
  <c r="AE596" i="1"/>
  <c r="AE628" i="1"/>
  <c r="AE660" i="1"/>
  <c r="AE692" i="1"/>
  <c r="AE405" i="1"/>
  <c r="AE437" i="1"/>
  <c r="AE469" i="1"/>
  <c r="AE501" i="1"/>
  <c r="AE533" i="1"/>
  <c r="AE565" i="1"/>
  <c r="AE597" i="1"/>
  <c r="AE629" i="1"/>
  <c r="AE661" i="1"/>
  <c r="AE693" i="1"/>
  <c r="AE30" i="1"/>
  <c r="AE62" i="1"/>
  <c r="AE94" i="1"/>
  <c r="AE126" i="1"/>
  <c r="AE158" i="1"/>
  <c r="AE190" i="1"/>
  <c r="AE222" i="1"/>
  <c r="AE254" i="1"/>
  <c r="AE286" i="1"/>
  <c r="AE318" i="1"/>
  <c r="AE350" i="1"/>
  <c r="AE382" i="1"/>
  <c r="AE414" i="1"/>
  <c r="AE446" i="1"/>
  <c r="AE478" i="1"/>
  <c r="AE510" i="1"/>
  <c r="AE542" i="1"/>
  <c r="AE574" i="1"/>
  <c r="AE606" i="1"/>
  <c r="AE638" i="1"/>
  <c r="AE670" i="1"/>
  <c r="AF3" i="1"/>
  <c r="AF50" i="1"/>
  <c r="AF146" i="1"/>
  <c r="AF242" i="1"/>
  <c r="AF8" i="1"/>
  <c r="AF18" i="1"/>
  <c r="AF28" i="1"/>
  <c r="AF296" i="1"/>
  <c r="AF444" i="1"/>
  <c r="AF594" i="1"/>
  <c r="AF73" i="1"/>
  <c r="AF255" i="1"/>
  <c r="AF479" i="1"/>
  <c r="AF642" i="1"/>
  <c r="AF402" i="1"/>
  <c r="AF137" i="1"/>
  <c r="AF447" i="1"/>
  <c r="AF32" i="1"/>
  <c r="AF288" i="1"/>
  <c r="AF306" i="1"/>
  <c r="AF456" i="1"/>
  <c r="AF681" i="1"/>
  <c r="AF159" i="1"/>
  <c r="AF319" i="1"/>
  <c r="AF467" i="1"/>
  <c r="AF575" i="1"/>
  <c r="AF10" i="1"/>
  <c r="AF128" i="1"/>
  <c r="AF234" i="1"/>
  <c r="AF330" i="1"/>
  <c r="AF426" i="1"/>
  <c r="AF522" i="1"/>
  <c r="AF608" i="1"/>
  <c r="AF11" i="1"/>
  <c r="AF107" i="1"/>
  <c r="AF183" i="1"/>
  <c r="AF279" i="1"/>
  <c r="AF363" i="1"/>
  <c r="AF449" i="1"/>
  <c r="AF535" i="1"/>
  <c r="AF623" i="1"/>
  <c r="AF44" i="1"/>
  <c r="AF130" i="1"/>
  <c r="AF216" i="1"/>
  <c r="AF354" i="1"/>
  <c r="AF635" i="1"/>
  <c r="AF332" i="1"/>
  <c r="AF472" i="1"/>
  <c r="AF556" i="1"/>
  <c r="AF663" i="1"/>
  <c r="AF67" i="1"/>
  <c r="AF153" i="1"/>
  <c r="AF239" i="1"/>
  <c r="AF323" i="1"/>
  <c r="AF409" i="1"/>
  <c r="AF495" i="1"/>
  <c r="AF579" i="1"/>
  <c r="AF675" i="1"/>
  <c r="AF68" i="1"/>
  <c r="AF164" i="1"/>
  <c r="AF250" i="1"/>
  <c r="AF346" i="1"/>
  <c r="AF442" i="1"/>
  <c r="AF316" i="1"/>
  <c r="AF466" i="1"/>
  <c r="AF604" i="1"/>
  <c r="AF83" i="1"/>
  <c r="AF233" i="1"/>
  <c r="AF371" i="1"/>
  <c r="AF489" i="1"/>
  <c r="AF607" i="1"/>
  <c r="AF52" i="1"/>
  <c r="AF148" i="1"/>
  <c r="AF244" i="1"/>
  <c r="AF340" i="1"/>
  <c r="AF436" i="1"/>
  <c r="AF532" i="1"/>
  <c r="AF619" i="1"/>
  <c r="AF55" i="1"/>
  <c r="AF151" i="1"/>
  <c r="AF235" i="1"/>
  <c r="AF311" i="1"/>
  <c r="AF395" i="1"/>
  <c r="AF481" i="1"/>
  <c r="AF567" i="1"/>
  <c r="AF659" i="1"/>
  <c r="AF56" i="1"/>
  <c r="AF140" i="1"/>
  <c r="AF226" i="1"/>
  <c r="AF344" i="1"/>
  <c r="AF450" i="1"/>
  <c r="AF546" i="1"/>
  <c r="AF649" i="1"/>
  <c r="AF57" i="1"/>
  <c r="AF143" i="1"/>
  <c r="AF227" i="1"/>
  <c r="AF313" i="1"/>
  <c r="AF399" i="1"/>
  <c r="AF483" i="1"/>
  <c r="AF569" i="1"/>
  <c r="AF664" i="1"/>
  <c r="AF58" i="1"/>
  <c r="AF132" i="1"/>
  <c r="AF218" i="1"/>
  <c r="AF292" i="1"/>
  <c r="AF378" i="1"/>
  <c r="AF452" i="1"/>
  <c r="AF516" i="1"/>
  <c r="AF560" i="1"/>
  <c r="AF615" i="1"/>
  <c r="AF665" i="1"/>
  <c r="AF17" i="1"/>
  <c r="AF59" i="1"/>
  <c r="AF103" i="1"/>
  <c r="AF145" i="1"/>
  <c r="AF187" i="1"/>
  <c r="AF231" i="1"/>
  <c r="AF273" i="1"/>
  <c r="AF315" i="1"/>
  <c r="AF359" i="1"/>
  <c r="AF401" i="1"/>
  <c r="AF443" i="1"/>
  <c r="AF487" i="1"/>
  <c r="AF529" i="1"/>
  <c r="AF571" i="1"/>
  <c r="AF616" i="1"/>
  <c r="AF666" i="1"/>
  <c r="AF612" i="1"/>
  <c r="AF684" i="1"/>
  <c r="AF61" i="1"/>
  <c r="AF133" i="1"/>
  <c r="AF197" i="1"/>
  <c r="AF261" i="1"/>
  <c r="AF325" i="1"/>
  <c r="AF397" i="1"/>
  <c r="AF461" i="1"/>
  <c r="AF525" i="1"/>
  <c r="AF557" i="1"/>
  <c r="AF597" i="1"/>
  <c r="AF629" i="1"/>
  <c r="AF661" i="1"/>
  <c r="AF693" i="1"/>
  <c r="AF676" i="1"/>
  <c r="AF37" i="1"/>
  <c r="AF93" i="1"/>
  <c r="AF157" i="1"/>
  <c r="AF221" i="1"/>
  <c r="AF285" i="1"/>
  <c r="AF341" i="1"/>
  <c r="AF405" i="1"/>
  <c r="AF469" i="1"/>
  <c r="AF573" i="1"/>
  <c r="AF30" i="1"/>
  <c r="AF62" i="1"/>
  <c r="AF94" i="1"/>
  <c r="AF126" i="1"/>
  <c r="AF158" i="1"/>
  <c r="AF190" i="1"/>
  <c r="AF222" i="1"/>
  <c r="AF254" i="1"/>
  <c r="AF286" i="1"/>
  <c r="AF318" i="1"/>
  <c r="AF350" i="1"/>
  <c r="AF382" i="1"/>
  <c r="AF414" i="1"/>
  <c r="AE250" i="1"/>
  <c r="AE240" i="1"/>
  <c r="AE114" i="1"/>
  <c r="AE9" i="1"/>
  <c r="AE306" i="1"/>
  <c r="AE561" i="1"/>
  <c r="AE85" i="1"/>
  <c r="AE282" i="1"/>
  <c r="AE514" i="1"/>
  <c r="AE243" i="1"/>
  <c r="AE523" i="1"/>
  <c r="AE659" i="1"/>
  <c r="AE251" i="1"/>
  <c r="AE467" i="1"/>
  <c r="AE100" i="1"/>
  <c r="AE228" i="1"/>
  <c r="AE356" i="1"/>
  <c r="AE484" i="1"/>
  <c r="AE612" i="1"/>
  <c r="AE421" i="1"/>
  <c r="AE549" i="1"/>
  <c r="AE677" i="1"/>
  <c r="AE110" i="1"/>
  <c r="AE238" i="1"/>
  <c r="AE366" i="1"/>
  <c r="AE494" i="1"/>
  <c r="AE622" i="1"/>
  <c r="AF220" i="1"/>
  <c r="AF188" i="1"/>
  <c r="AF631" i="1"/>
  <c r="AF179" i="1"/>
  <c r="AF138" i="1"/>
  <c r="AF95" i="1"/>
  <c r="AF618" i="1"/>
  <c r="AF384" i="1"/>
  <c r="AF65" i="1"/>
  <c r="AF407" i="1"/>
  <c r="AF88" i="1"/>
  <c r="AF268" i="1"/>
  <c r="AF25" i="1"/>
  <c r="AF367" i="1"/>
  <c r="AF26" i="1"/>
  <c r="AF388" i="1"/>
  <c r="AF9" i="1"/>
  <c r="AF553" i="1"/>
  <c r="AF308" i="1"/>
  <c r="AF683" i="1"/>
  <c r="AF353" i="1"/>
  <c r="AF24" i="1"/>
  <c r="AF396" i="1"/>
  <c r="AF99" i="1"/>
  <c r="AF441" i="1"/>
  <c r="AF90" i="1"/>
  <c r="AF420" i="1"/>
  <c r="AF640" i="1"/>
  <c r="AF123" i="1"/>
  <c r="AF295" i="1"/>
  <c r="AF465" i="1"/>
  <c r="AF641" i="1"/>
  <c r="AF101" i="1"/>
  <c r="AF365" i="1"/>
  <c r="AF581" i="1"/>
  <c r="AF644" i="1"/>
  <c r="AF189" i="1"/>
  <c r="AF389" i="1"/>
  <c r="AF517" i="1"/>
  <c r="AF54" i="1"/>
  <c r="AF118" i="1"/>
  <c r="AF182" i="1"/>
  <c r="AF246" i="1"/>
  <c r="AF310" i="1"/>
  <c r="AF374" i="1"/>
  <c r="AF438" i="1"/>
  <c r="AF478" i="1"/>
  <c r="AF526" i="1"/>
  <c r="AF566" i="1"/>
  <c r="AF606" i="1"/>
  <c r="AF654" i="1"/>
  <c r="AF694" i="1"/>
  <c r="AF446" i="1"/>
  <c r="AF534" i="1"/>
  <c r="AF622" i="1"/>
  <c r="AE256" i="1"/>
  <c r="AE139" i="1"/>
  <c r="AE627" i="1"/>
  <c r="AE411" i="1"/>
  <c r="AE324" i="1"/>
  <c r="AE389" i="1"/>
  <c r="AE206" i="1"/>
  <c r="AE462" i="1"/>
  <c r="AF178" i="1"/>
  <c r="AF552" i="1"/>
  <c r="AF647" i="1"/>
  <c r="AF418" i="1"/>
  <c r="AF281" i="1"/>
  <c r="AF540" i="1"/>
  <c r="AF267" i="1"/>
  <c r="AF290" i="1"/>
  <c r="AF16" i="1"/>
  <c r="AF251" i="1"/>
  <c r="AF29" i="1"/>
  <c r="AF541" i="1"/>
  <c r="AF373" i="1"/>
  <c r="AF110" i="1"/>
  <c r="AF366" i="1"/>
  <c r="AF510" i="1"/>
  <c r="AF638" i="1"/>
  <c r="AE474" i="1"/>
  <c r="AE354" i="1"/>
  <c r="AE241" i="1"/>
  <c r="AE128" i="1"/>
  <c r="AE359" i="1"/>
  <c r="AE625" i="1"/>
  <c r="AE129" i="1"/>
  <c r="AE335" i="1"/>
  <c r="AE578" i="1"/>
  <c r="AE315" i="1"/>
  <c r="AE563" i="1"/>
  <c r="AE691" i="1"/>
  <c r="AE307" i="1"/>
  <c r="AE4" i="1"/>
  <c r="AE132" i="1"/>
  <c r="AE260" i="1"/>
  <c r="AE388" i="1"/>
  <c r="AE516" i="1"/>
  <c r="AE644" i="1"/>
  <c r="AE453" i="1"/>
  <c r="AE581" i="1"/>
  <c r="AE14" i="1"/>
  <c r="AE142" i="1"/>
  <c r="AE270" i="1"/>
  <c r="AE398" i="1"/>
  <c r="AE526" i="1"/>
  <c r="AE654" i="1"/>
  <c r="AF72" i="1"/>
  <c r="AF200" i="1"/>
  <c r="AF147" i="1"/>
  <c r="AF656" i="1"/>
  <c r="AF512" i="1"/>
  <c r="AF243" i="1"/>
  <c r="AF74" i="1"/>
  <c r="AF468" i="1"/>
  <c r="AF139" i="1"/>
  <c r="AF491" i="1"/>
  <c r="AF172" i="1"/>
  <c r="AF408" i="1"/>
  <c r="AF111" i="1"/>
  <c r="AF451" i="1"/>
  <c r="AF122" i="1"/>
  <c r="AF496" i="1"/>
  <c r="AF169" i="1"/>
  <c r="AF682" i="1"/>
  <c r="AF394" i="1"/>
  <c r="AF97" i="1"/>
  <c r="AF439" i="1"/>
  <c r="AF98" i="1"/>
  <c r="AF504" i="1"/>
  <c r="AF185" i="1"/>
  <c r="AF527" i="1"/>
  <c r="AF176" i="1"/>
  <c r="AF484" i="1"/>
  <c r="AF690" i="1"/>
  <c r="AF167" i="1"/>
  <c r="AF337" i="1"/>
  <c r="AF507" i="1"/>
  <c r="AF691" i="1"/>
  <c r="AF165" i="1"/>
  <c r="AF429" i="1"/>
  <c r="AF613" i="1"/>
  <c r="AF5" i="1"/>
  <c r="AF253" i="1"/>
  <c r="AF437" i="1"/>
  <c r="AF14" i="1"/>
  <c r="AF78" i="1"/>
  <c r="AF142" i="1"/>
  <c r="AF206" i="1"/>
  <c r="AF270" i="1"/>
  <c r="AF334" i="1"/>
  <c r="AF398" i="1"/>
  <c r="AF494" i="1"/>
  <c r="AF574" i="1"/>
  <c r="AF662" i="1"/>
  <c r="AE42" i="1"/>
  <c r="AE68" i="1"/>
  <c r="AE580" i="1"/>
  <c r="AE645" i="1"/>
  <c r="AE334" i="1"/>
  <c r="AF124" i="1"/>
  <c r="AF380" i="1"/>
  <c r="AF531" i="1"/>
  <c r="AF321" i="1"/>
  <c r="AF600" i="1"/>
  <c r="AF304" i="1"/>
  <c r="AF192" i="1"/>
  <c r="AF609" i="1"/>
  <c r="AF355" i="1"/>
  <c r="AF580" i="1"/>
  <c r="AF423" i="1"/>
  <c r="AF293" i="1"/>
  <c r="AF125" i="1"/>
  <c r="AF46" i="1"/>
  <c r="AF238" i="1"/>
  <c r="AF430" i="1"/>
  <c r="AF558" i="1"/>
  <c r="AF686" i="1"/>
  <c r="AE27" i="1"/>
  <c r="AE511" i="1"/>
  <c r="AE384" i="1"/>
  <c r="AE192" i="1"/>
  <c r="AE433" i="1"/>
  <c r="AE689" i="1"/>
  <c r="AE181" i="1"/>
  <c r="AE386" i="1"/>
  <c r="AE642" i="1"/>
  <c r="AE403" i="1"/>
  <c r="AE595" i="1"/>
  <c r="AE155" i="1"/>
  <c r="AE363" i="1"/>
  <c r="AE36" i="1"/>
  <c r="AE164" i="1"/>
  <c r="AE292" i="1"/>
  <c r="AE420" i="1"/>
  <c r="AE548" i="1"/>
  <c r="AE676" i="1"/>
  <c r="AE485" i="1"/>
  <c r="AE613" i="1"/>
  <c r="AE46" i="1"/>
  <c r="AE174" i="1"/>
  <c r="AE302" i="1"/>
  <c r="AE430" i="1"/>
  <c r="AE558" i="1"/>
  <c r="AE686" i="1"/>
  <c r="AF168" i="1"/>
  <c r="AF360" i="1"/>
  <c r="AF329" i="1"/>
  <c r="AF287" i="1"/>
  <c r="AF370" i="1"/>
  <c r="AF403" i="1"/>
  <c r="AF180" i="1"/>
  <c r="AF564" i="1"/>
  <c r="AF225" i="1"/>
  <c r="AF577" i="1"/>
  <c r="AF280" i="1"/>
  <c r="AF514" i="1"/>
  <c r="AF195" i="1"/>
  <c r="AF537" i="1"/>
  <c r="AF208" i="1"/>
  <c r="AF392" i="1"/>
  <c r="AF307" i="1"/>
  <c r="AF96" i="1"/>
  <c r="AF480" i="1"/>
  <c r="AF193" i="1"/>
  <c r="AF523" i="1"/>
  <c r="AF184" i="1"/>
  <c r="AF588" i="1"/>
  <c r="AF271" i="1"/>
  <c r="AF611" i="1"/>
  <c r="AF260" i="1"/>
  <c r="AF538" i="1"/>
  <c r="AF39" i="1"/>
  <c r="AF209" i="1"/>
  <c r="AF379" i="1"/>
  <c r="AF551" i="1"/>
  <c r="AF652" i="1"/>
  <c r="AF229" i="1"/>
  <c r="AF493" i="1"/>
  <c r="AF645" i="1"/>
  <c r="AF69" i="1"/>
  <c r="AF317" i="1"/>
  <c r="AF453" i="1"/>
  <c r="AF22" i="1"/>
  <c r="AF86" i="1"/>
  <c r="AF150" i="1"/>
  <c r="AF214" i="1"/>
  <c r="AF278" i="1"/>
  <c r="AF342" i="1"/>
  <c r="AF406" i="1"/>
  <c r="AF462" i="1"/>
  <c r="AF502" i="1"/>
  <c r="AF542" i="1"/>
  <c r="AF590" i="1"/>
  <c r="AF630" i="1"/>
  <c r="AF670" i="1"/>
  <c r="AE125" i="1"/>
  <c r="AE8" i="1"/>
  <c r="AE544" i="1"/>
  <c r="AE497" i="1"/>
  <c r="AE232" i="1"/>
  <c r="AE450" i="1"/>
  <c r="AE483" i="1"/>
  <c r="AE203" i="1"/>
  <c r="AE196" i="1"/>
  <c r="AE452" i="1"/>
  <c r="AE517" i="1"/>
  <c r="AE78" i="1"/>
  <c r="AE590" i="1"/>
  <c r="AF530" i="1"/>
  <c r="AF563" i="1"/>
  <c r="AF266" i="1"/>
  <c r="AF673" i="1"/>
  <c r="AF625" i="1"/>
  <c r="AF415" i="1"/>
  <c r="AF576" i="1"/>
  <c r="AF15" i="1"/>
  <c r="AF336" i="1"/>
  <c r="AF81" i="1"/>
  <c r="AF593" i="1"/>
  <c r="AF677" i="1"/>
  <c r="AF501" i="1"/>
  <c r="AF174" i="1"/>
  <c r="AF302" i="1"/>
  <c r="AF470" i="1"/>
  <c r="AF598" i="1"/>
  <c r="V14" i="3"/>
  <c r="U15" i="3"/>
  <c r="AA9" i="3" a="1"/>
  <c r="AH590" i="1" l="1"/>
  <c r="AH78" i="1"/>
  <c r="AH517" i="1"/>
  <c r="AH452" i="1"/>
  <c r="AH196" i="1"/>
  <c r="AH203" i="1"/>
  <c r="AH483" i="1"/>
  <c r="AH450" i="1"/>
  <c r="AH232" i="1"/>
  <c r="AH497" i="1"/>
  <c r="AH544" i="1"/>
  <c r="AH8" i="1"/>
  <c r="AH125" i="1"/>
  <c r="AH686" i="1"/>
  <c r="AH558" i="1"/>
  <c r="AH430" i="1"/>
  <c r="AH302" i="1"/>
  <c r="AH174" i="1"/>
  <c r="AH46" i="1"/>
  <c r="AH613" i="1"/>
  <c r="AH485" i="1"/>
  <c r="AH676" i="1"/>
  <c r="AH548" i="1"/>
  <c r="AH420" i="1"/>
  <c r="AH292" i="1"/>
  <c r="AH164" i="1"/>
  <c r="AH36" i="1"/>
  <c r="AH363" i="1"/>
  <c r="AH155" i="1"/>
  <c r="AH595" i="1"/>
  <c r="AH403" i="1"/>
  <c r="AH642" i="1"/>
  <c r="AH386" i="1"/>
  <c r="AH181" i="1"/>
  <c r="AH689" i="1"/>
  <c r="AH433" i="1"/>
  <c r="AH192" i="1"/>
  <c r="AH384" i="1"/>
  <c r="AH511" i="1"/>
  <c r="AH27" i="1"/>
  <c r="AH334" i="1"/>
  <c r="AH645" i="1"/>
  <c r="AH580" i="1"/>
  <c r="AH68" i="1"/>
  <c r="AH42" i="1"/>
  <c r="AH654" i="1"/>
  <c r="AH526" i="1"/>
  <c r="AH398" i="1"/>
  <c r="AH270" i="1"/>
  <c r="AH142" i="1"/>
  <c r="AH14" i="1"/>
  <c r="AH581" i="1"/>
  <c r="AH453" i="1"/>
  <c r="AH644" i="1"/>
  <c r="AH516" i="1"/>
  <c r="AH388" i="1"/>
  <c r="AH260" i="1"/>
  <c r="AH132" i="1"/>
  <c r="AH4" i="1"/>
  <c r="AH307" i="1"/>
  <c r="AH691" i="1"/>
  <c r="AH563" i="1"/>
  <c r="AH315" i="1"/>
  <c r="AH578" i="1"/>
  <c r="AH335" i="1"/>
  <c r="AH129" i="1"/>
  <c r="AH625" i="1"/>
  <c r="AH359" i="1"/>
  <c r="AH128" i="1"/>
  <c r="AH241" i="1"/>
  <c r="AH354" i="1"/>
  <c r="AH474" i="1"/>
  <c r="AH462" i="1"/>
  <c r="AH206" i="1"/>
  <c r="AH389" i="1"/>
  <c r="AH324" i="1"/>
  <c r="AH411" i="1"/>
  <c r="AH627" i="1"/>
  <c r="AH139" i="1"/>
  <c r="AH256" i="1"/>
  <c r="AH622" i="1"/>
  <c r="AH494" i="1"/>
  <c r="AH366" i="1"/>
  <c r="AH238" i="1"/>
  <c r="AH110" i="1"/>
  <c r="AH677" i="1"/>
  <c r="AH549" i="1"/>
  <c r="AH421" i="1"/>
  <c r="AH612" i="1"/>
  <c r="AH484" i="1"/>
  <c r="AH356" i="1"/>
  <c r="AH228" i="1"/>
  <c r="AH100" i="1"/>
  <c r="AH467" i="1"/>
  <c r="AH251" i="1"/>
  <c r="AH659" i="1"/>
  <c r="AH523" i="1"/>
  <c r="AH243" i="1"/>
  <c r="AH514" i="1"/>
  <c r="AH282" i="1"/>
  <c r="AH85" i="1"/>
  <c r="AH561" i="1"/>
  <c r="AH306" i="1"/>
  <c r="AH9" i="1"/>
  <c r="AH114" i="1"/>
  <c r="AH240" i="1"/>
  <c r="AH250" i="1"/>
  <c r="AH670" i="1"/>
  <c r="AH638" i="1"/>
  <c r="AH606" i="1"/>
  <c r="AH574" i="1"/>
  <c r="AH542" i="1"/>
  <c r="AH510" i="1"/>
  <c r="AH478" i="1"/>
  <c r="AH446" i="1"/>
  <c r="AH414" i="1"/>
  <c r="AH382" i="1"/>
  <c r="AH350" i="1"/>
  <c r="AH318" i="1"/>
  <c r="AH286" i="1"/>
  <c r="AH254" i="1"/>
  <c r="AH222" i="1"/>
  <c r="AH190" i="1"/>
  <c r="AH158" i="1"/>
  <c r="AH126" i="1"/>
  <c r="AH94" i="1"/>
  <c r="AH62" i="1"/>
  <c r="AH30" i="1"/>
  <c r="AH693" i="1"/>
  <c r="AH661" i="1"/>
  <c r="AH629" i="1"/>
  <c r="AH597" i="1"/>
  <c r="AH565" i="1"/>
  <c r="AH533" i="1"/>
  <c r="AH501" i="1"/>
  <c r="AH469" i="1"/>
  <c r="AH437" i="1"/>
  <c r="AH405" i="1"/>
  <c r="AH692" i="1"/>
  <c r="AH660" i="1"/>
  <c r="AH628" i="1"/>
  <c r="AH596" i="1"/>
  <c r="AH564" i="1"/>
  <c r="AH532" i="1"/>
  <c r="AH500" i="1"/>
  <c r="AH468" i="1"/>
  <c r="AH436" i="1"/>
  <c r="AH404" i="1"/>
  <c r="AH372" i="1"/>
  <c r="AH340" i="1"/>
  <c r="AH308" i="1"/>
  <c r="AH276" i="1"/>
  <c r="AH244" i="1"/>
  <c r="AH212" i="1"/>
  <c r="AH180" i="1"/>
  <c r="AH148" i="1"/>
  <c r="AH116" i="1"/>
  <c r="AH84" i="1"/>
  <c r="AH52" i="1"/>
  <c r="AH20" i="1"/>
  <c r="AH491" i="1"/>
  <c r="AH435" i="1"/>
  <c r="AH387" i="1"/>
  <c r="AH331" i="1"/>
  <c r="AH283" i="1"/>
  <c r="AH227" i="1"/>
  <c r="AH179" i="1"/>
  <c r="AH131" i="1"/>
  <c r="AH675" i="1"/>
  <c r="AH643" i="1"/>
  <c r="AH611" i="1"/>
  <c r="AH579" i="1"/>
  <c r="AH547" i="1"/>
  <c r="AH507" i="1"/>
  <c r="AH443" i="1"/>
  <c r="AH355" i="1"/>
  <c r="AH275" i="1"/>
  <c r="AH195" i="1"/>
  <c r="AH674" i="1"/>
  <c r="AH610" i="1"/>
  <c r="AH546" i="1"/>
  <c r="AH482" i="1"/>
  <c r="AH418" i="1"/>
  <c r="AH360" i="1"/>
  <c r="AH309" i="1"/>
  <c r="AH257" i="1"/>
  <c r="AH207" i="1"/>
  <c r="AH154" i="1"/>
  <c r="AH106" i="1"/>
  <c r="AH64" i="1"/>
  <c r="AH21" i="1"/>
  <c r="AH657" i="1"/>
  <c r="AH593" i="1"/>
  <c r="AH529" i="1"/>
  <c r="AH465" i="1"/>
  <c r="AH401" i="1"/>
  <c r="AH333" i="1"/>
  <c r="AH281" i="1"/>
  <c r="AH231" i="1"/>
  <c r="AH167" i="1"/>
  <c r="AH63" i="1"/>
  <c r="AH640" i="1"/>
  <c r="AH448" i="1"/>
  <c r="AH319" i="1"/>
  <c r="AH191" i="1"/>
  <c r="AH50" i="1"/>
  <c r="AH607" i="1"/>
  <c r="AH447" i="1"/>
  <c r="AH290" i="1"/>
  <c r="AH189" i="1"/>
  <c r="AH81" i="1"/>
  <c r="AH602" i="1"/>
  <c r="AH353" i="1"/>
  <c r="AH694" i="1"/>
  <c r="AH662" i="1"/>
  <c r="AH630" i="1"/>
  <c r="AH598" i="1"/>
  <c r="AH566" i="1"/>
  <c r="AH534" i="1"/>
  <c r="AH502" i="1"/>
  <c r="AH470" i="1"/>
  <c r="AH438" i="1"/>
  <c r="AH406" i="1"/>
  <c r="AH374" i="1"/>
  <c r="AH342" i="1"/>
  <c r="AH310" i="1"/>
  <c r="AH278" i="1"/>
  <c r="AH246" i="1"/>
  <c r="AH214" i="1"/>
  <c r="AH182" i="1"/>
  <c r="AH150" i="1"/>
  <c r="AH118" i="1"/>
  <c r="AH86" i="1"/>
  <c r="AH54" i="1"/>
  <c r="AH22" i="1"/>
  <c r="AH685" i="1"/>
  <c r="AH653" i="1"/>
  <c r="AH621" i="1"/>
  <c r="AH589" i="1"/>
  <c r="AH557" i="1"/>
  <c r="AH525" i="1"/>
  <c r="AH493" i="1"/>
  <c r="AH461" i="1"/>
  <c r="AH429" i="1"/>
  <c r="AH397" i="1"/>
  <c r="AH684" i="1"/>
  <c r="AH652" i="1"/>
  <c r="AH620" i="1"/>
  <c r="AH588" i="1"/>
  <c r="AH556" i="1"/>
  <c r="AH524" i="1"/>
  <c r="AH492" i="1"/>
  <c r="AH460" i="1"/>
  <c r="AH428" i="1"/>
  <c r="AH396" i="1"/>
  <c r="AH364" i="1"/>
  <c r="AH332" i="1"/>
  <c r="AH300" i="1"/>
  <c r="AH268" i="1"/>
  <c r="AH236" i="1"/>
  <c r="AH204" i="1"/>
  <c r="AH172" i="1"/>
  <c r="AH140" i="1"/>
  <c r="AH108" i="1"/>
  <c r="AH76" i="1"/>
  <c r="AH44" i="1"/>
  <c r="AH12" i="1"/>
  <c r="AH475" i="1"/>
  <c r="AH419" i="1"/>
  <c r="AH371" i="1"/>
  <c r="AH323" i="1"/>
  <c r="AH267" i="1"/>
  <c r="AH211" i="1"/>
  <c r="AH163" i="1"/>
  <c r="AH123" i="1"/>
  <c r="AH667" i="1"/>
  <c r="AH635" i="1"/>
  <c r="AH603" i="1"/>
  <c r="AH571" i="1"/>
  <c r="AH539" i="1"/>
  <c r="AH499" i="1"/>
  <c r="AH427" i="1"/>
  <c r="AH339" i="1"/>
  <c r="AH259" i="1"/>
  <c r="AH171" i="1"/>
  <c r="AH658" i="1"/>
  <c r="AH594" i="1"/>
  <c r="AH530" i="1"/>
  <c r="AH466" i="1"/>
  <c r="AH402" i="1"/>
  <c r="AH346" i="1"/>
  <c r="AH296" i="1"/>
  <c r="AH245" i="1"/>
  <c r="AH193" i="1"/>
  <c r="AH143" i="1"/>
  <c r="AH96" i="1"/>
  <c r="AH53" i="1"/>
  <c r="AH10" i="1"/>
  <c r="AH641" i="1"/>
  <c r="AH577" i="1"/>
  <c r="AH513" i="1"/>
  <c r="AH449" i="1"/>
  <c r="AH385" i="1"/>
  <c r="AH320" i="1"/>
  <c r="AH269" i="1"/>
  <c r="AH217" i="1"/>
  <c r="AH141" i="1"/>
  <c r="AH41" i="1"/>
  <c r="AH576" i="1"/>
  <c r="AH416" i="1"/>
  <c r="AH293" i="1"/>
  <c r="AH138" i="1"/>
  <c r="AH29" i="1"/>
  <c r="AH575" i="1"/>
  <c r="AH383" i="1"/>
  <c r="AH279" i="1"/>
  <c r="AH176" i="1"/>
  <c r="AH71" i="1"/>
  <c r="AH570" i="1"/>
  <c r="AH328" i="1"/>
  <c r="AH678" i="1"/>
  <c r="AH646" i="1"/>
  <c r="AH614" i="1"/>
  <c r="AH582" i="1"/>
  <c r="AH550" i="1"/>
  <c r="AH518" i="1"/>
  <c r="AH486" i="1"/>
  <c r="AH454" i="1"/>
  <c r="AH422" i="1"/>
  <c r="AH390" i="1"/>
  <c r="AH358" i="1"/>
  <c r="AH326" i="1"/>
  <c r="AH294" i="1"/>
  <c r="AH262" i="1"/>
  <c r="AH230" i="1"/>
  <c r="AH198" i="1"/>
  <c r="AH166" i="1"/>
  <c r="AH134" i="1"/>
  <c r="AH102" i="1"/>
  <c r="AH70" i="1"/>
  <c r="AH38" i="1"/>
  <c r="AH6" i="1"/>
  <c r="AH669" i="1"/>
  <c r="AH637" i="1"/>
  <c r="AH605" i="1"/>
  <c r="AH573" i="1"/>
  <c r="AH541" i="1"/>
  <c r="AH509" i="1"/>
  <c r="AH477" i="1"/>
  <c r="AH445" i="1"/>
  <c r="AH413" i="1"/>
  <c r="AH381" i="1"/>
  <c r="AH668" i="1"/>
  <c r="AH636" i="1"/>
  <c r="AH604" i="1"/>
  <c r="AH572" i="1"/>
  <c r="AH540" i="1"/>
  <c r="AH508" i="1"/>
  <c r="AH476" i="1"/>
  <c r="AH444" i="1"/>
  <c r="AH412" i="1"/>
  <c r="AH380" i="1"/>
  <c r="AH348" i="1"/>
  <c r="AH316" i="1"/>
  <c r="AH284" i="1"/>
  <c r="AH252" i="1"/>
  <c r="AH220" i="1"/>
  <c r="AH188" i="1"/>
  <c r="AH156" i="1"/>
  <c r="AH124" i="1"/>
  <c r="AH92" i="1"/>
  <c r="AH60" i="1"/>
  <c r="AH28" i="1"/>
  <c r="AH531" i="1"/>
  <c r="AH451" i="1"/>
  <c r="AH395" i="1"/>
  <c r="AH347" i="1"/>
  <c r="AH299" i="1"/>
  <c r="AH235" i="1"/>
  <c r="AH187" i="1"/>
  <c r="AH147" i="1"/>
  <c r="AH683" i="1"/>
  <c r="AH651" i="1"/>
  <c r="AH619" i="1"/>
  <c r="AH587" i="1"/>
  <c r="AH555" i="1"/>
  <c r="AH515" i="1"/>
  <c r="AH459" i="1"/>
  <c r="AH379" i="1"/>
  <c r="AH291" i="1"/>
  <c r="AH219" i="1"/>
  <c r="AH690" i="1"/>
  <c r="AH626" i="1"/>
  <c r="AH562" i="1"/>
  <c r="AH498" i="1"/>
  <c r="AH434" i="1"/>
  <c r="AH373" i="1"/>
  <c r="AH321" i="1"/>
  <c r="AH271" i="1"/>
  <c r="AH218" i="1"/>
  <c r="AH168" i="1"/>
  <c r="AH117" i="1"/>
  <c r="AH74" i="1"/>
  <c r="AH32" i="1"/>
  <c r="AH673" i="1"/>
  <c r="AH609" i="1"/>
  <c r="AH545" i="1"/>
  <c r="AH481" i="1"/>
  <c r="AH417" i="1"/>
  <c r="AH345" i="1"/>
  <c r="AH295" i="1"/>
  <c r="AH242" i="1"/>
  <c r="AH178" i="1"/>
  <c r="AH83" i="1"/>
  <c r="AH672" i="1"/>
  <c r="AH512" i="1"/>
  <c r="AH344" i="1"/>
  <c r="AH216" i="1"/>
  <c r="AH93" i="1"/>
  <c r="AH639" i="1"/>
  <c r="AH479" i="1"/>
  <c r="AH329" i="1"/>
  <c r="AH226" i="1"/>
  <c r="AH113" i="1"/>
  <c r="AH17" i="1"/>
  <c r="AH442" i="1"/>
  <c r="AH225" i="1"/>
  <c r="AH105" i="1"/>
  <c r="AH19" i="1"/>
  <c r="AH608" i="1"/>
  <c r="AH480" i="1"/>
  <c r="AH357" i="1"/>
  <c r="AH266" i="1"/>
  <c r="AH165" i="1"/>
  <c r="AH72" i="1"/>
  <c r="AH671" i="1"/>
  <c r="AH543" i="1"/>
  <c r="AH415" i="1"/>
  <c r="AH317" i="1"/>
  <c r="AH265" i="1"/>
  <c r="AH215" i="1"/>
  <c r="AH162" i="1"/>
  <c r="AH103" i="1"/>
  <c r="AH59" i="1"/>
  <c r="AH666" i="1"/>
  <c r="AH538" i="1"/>
  <c r="AH410" i="1"/>
  <c r="AH303" i="1"/>
  <c r="AH200" i="1"/>
  <c r="AH101" i="1"/>
  <c r="AH16" i="1"/>
  <c r="AH585" i="1"/>
  <c r="AH457" i="1"/>
  <c r="AH338" i="1"/>
  <c r="AH237" i="1"/>
  <c r="AH135" i="1"/>
  <c r="AH47" i="1"/>
  <c r="AH584" i="1"/>
  <c r="AH456" i="1"/>
  <c r="AH337" i="1"/>
  <c r="AH209" i="1"/>
  <c r="AH98" i="1"/>
  <c r="AH615" i="1"/>
  <c r="AH391" i="1"/>
  <c r="AH272" i="1"/>
  <c r="AH144" i="1"/>
  <c r="AH43" i="1"/>
  <c r="AH115" i="1"/>
  <c r="AH31" i="1"/>
  <c r="AH592" i="1"/>
  <c r="AH464" i="1"/>
  <c r="AH330" i="1"/>
  <c r="AH229" i="1"/>
  <c r="AH127" i="1"/>
  <c r="AH40" i="1"/>
  <c r="AH623" i="1"/>
  <c r="AH495" i="1"/>
  <c r="AH368" i="1"/>
  <c r="AH7" i="1"/>
  <c r="AH586" i="1"/>
  <c r="AH458" i="1"/>
  <c r="AH341" i="1"/>
  <c r="AH239" i="1"/>
  <c r="AH136" i="1"/>
  <c r="AH48" i="1"/>
  <c r="AH633" i="1"/>
  <c r="AH505" i="1"/>
  <c r="AH377" i="1"/>
  <c r="AH274" i="1"/>
  <c r="AH173" i="1"/>
  <c r="AH79" i="1"/>
  <c r="AH632" i="1"/>
  <c r="AH504" i="1"/>
  <c r="AH376" i="1"/>
  <c r="AH261" i="1"/>
  <c r="AH145" i="1"/>
  <c r="AH45" i="1"/>
  <c r="AH551" i="1"/>
  <c r="AH407" i="1"/>
  <c r="AH258" i="1"/>
  <c r="AH130" i="1"/>
  <c r="AH35" i="1"/>
  <c r="AH133" i="1"/>
  <c r="AH631" i="1"/>
  <c r="AH423" i="1"/>
  <c r="AH169" i="1"/>
  <c r="AH55" i="1"/>
  <c r="AA10" i="3"/>
  <c r="AA12" i="3"/>
  <c r="AA9" i="3"/>
  <c r="AA11" i="3"/>
  <c r="AH65" i="3"/>
  <c r="AH93" i="3"/>
  <c r="AH153" i="3"/>
  <c r="AH185" i="3"/>
  <c r="AH241" i="3"/>
  <c r="AH290" i="3"/>
  <c r="AH360" i="3"/>
  <c r="AH488" i="3"/>
  <c r="AH531" i="3"/>
  <c r="AH552" i="3"/>
  <c r="AH595" i="3"/>
  <c r="AH627" i="3"/>
  <c r="AH661" i="3"/>
  <c r="AH693" i="3"/>
  <c r="AH601" i="3"/>
  <c r="AH633" i="3"/>
  <c r="AH681" i="3"/>
  <c r="AH326" i="3"/>
  <c r="AH407" i="3"/>
  <c r="AH471" i="3"/>
  <c r="AH567" i="3"/>
  <c r="AH636" i="3"/>
  <c r="AH57" i="3"/>
  <c r="AH101" i="3"/>
  <c r="AH169" i="3"/>
  <c r="AH205" i="3"/>
  <c r="AH272" i="3"/>
  <c r="AH386" i="3"/>
  <c r="AH318" i="3"/>
  <c r="AH371" i="3"/>
  <c r="AH451" i="3"/>
  <c r="AH14" i="3"/>
  <c r="AH58" i="3"/>
  <c r="AH82" i="3"/>
  <c r="AH134" i="3"/>
  <c r="AH158" i="3"/>
  <c r="AH202" i="3"/>
  <c r="AH230" i="3"/>
  <c r="AH282" i="3"/>
  <c r="AH366" i="3"/>
  <c r="AH324" i="3"/>
  <c r="AH367" i="3"/>
  <c r="AH404" i="3"/>
  <c r="AH431" i="3"/>
  <c r="AH468" i="3"/>
  <c r="AH495" i="3"/>
  <c r="AH532" i="3"/>
  <c r="AH559" i="3"/>
  <c r="AH596" i="3"/>
  <c r="AH623" i="3"/>
  <c r="AH663" i="3"/>
  <c r="AH276" i="3"/>
  <c r="AH455" i="3"/>
  <c r="AH556" i="3"/>
  <c r="AH631" i="3"/>
  <c r="AH685" i="3"/>
  <c r="AH61" i="3"/>
  <c r="AH506" i="3"/>
  <c r="AH570" i="3"/>
  <c r="AH602" i="3"/>
  <c r="AH634" i="3"/>
  <c r="AH676" i="3"/>
  <c r="AH654" i="3"/>
  <c r="AH670" i="3"/>
  <c r="AH686" i="3"/>
  <c r="AG25" i="3"/>
  <c r="AJ25" i="3"/>
  <c r="AG231" i="3"/>
  <c r="AJ231" i="3"/>
  <c r="AG597" i="3"/>
  <c r="AJ597" i="3"/>
  <c r="AG235" i="3"/>
  <c r="AJ235" i="3"/>
  <c r="AG407" i="3"/>
  <c r="AJ407" i="3"/>
  <c r="AG142" i="3"/>
  <c r="AJ142" i="3"/>
  <c r="AG356" i="3"/>
  <c r="AJ356" i="3"/>
  <c r="AG341" i="3"/>
  <c r="AJ341" i="3"/>
  <c r="AG316" i="3"/>
  <c r="AJ316" i="3"/>
  <c r="AG566" i="3"/>
  <c r="AJ566" i="3"/>
  <c r="AG65" i="3"/>
  <c r="AJ65" i="3"/>
  <c r="AG497" i="3"/>
  <c r="AJ497" i="3"/>
  <c r="AG308" i="3"/>
  <c r="AJ308" i="3"/>
  <c r="AG425" i="3"/>
  <c r="AJ425" i="3"/>
  <c r="AG415" i="3"/>
  <c r="AJ415" i="3"/>
  <c r="AG33" i="3"/>
  <c r="AJ33" i="3"/>
  <c r="AG641" i="3"/>
  <c r="AJ641" i="3"/>
  <c r="AG13" i="3"/>
  <c r="AJ13" i="3"/>
  <c r="AG535" i="3"/>
  <c r="AJ535" i="3"/>
  <c r="AG622" i="3"/>
  <c r="AJ622" i="3"/>
  <c r="AG442" i="3"/>
  <c r="AJ442" i="3"/>
  <c r="AG106" i="3"/>
  <c r="AJ106" i="3"/>
  <c r="AG532" i="3"/>
  <c r="AJ532" i="3"/>
  <c r="AG423" i="3"/>
  <c r="AJ423" i="3"/>
  <c r="AG172" i="3"/>
  <c r="AJ172" i="3"/>
  <c r="AG608" i="3"/>
  <c r="AJ608" i="3"/>
  <c r="AG189" i="3"/>
  <c r="AJ189" i="3"/>
  <c r="AG593" i="3"/>
  <c r="AJ593" i="3"/>
  <c r="AG132" i="3"/>
  <c r="AJ132" i="3"/>
  <c r="AG668" i="3"/>
  <c r="AJ668" i="3"/>
  <c r="AG469" i="3"/>
  <c r="AJ469" i="3"/>
  <c r="AG411" i="3"/>
  <c r="AJ411" i="3"/>
  <c r="AG338" i="3"/>
  <c r="AJ338" i="3"/>
  <c r="AG85" i="3"/>
  <c r="AJ85" i="3"/>
  <c r="AG248" i="3"/>
  <c r="AJ248" i="3"/>
  <c r="AG318" i="3"/>
  <c r="AJ318" i="3"/>
  <c r="AG574" i="3"/>
  <c r="AJ574" i="3"/>
  <c r="AG112" i="3"/>
  <c r="AJ112" i="3"/>
  <c r="AG417" i="3"/>
  <c r="AJ417" i="3"/>
  <c r="AG30" i="3"/>
  <c r="AJ30" i="3"/>
  <c r="AG98" i="3"/>
  <c r="AJ98" i="3"/>
  <c r="AG512" i="3"/>
  <c r="AJ512" i="3"/>
  <c r="AG434" i="3"/>
  <c r="AJ434" i="3"/>
  <c r="AG365" i="3"/>
  <c r="AJ365" i="3"/>
  <c r="AG236" i="3"/>
  <c r="AJ236" i="3"/>
  <c r="AG553" i="3"/>
  <c r="AJ553" i="3"/>
  <c r="AG228" i="3"/>
  <c r="AJ228" i="3"/>
  <c r="AG191" i="3"/>
  <c r="AJ191" i="3"/>
  <c r="AG523" i="3"/>
  <c r="AJ523" i="3"/>
  <c r="AG115" i="3"/>
  <c r="AJ115" i="3"/>
  <c r="AG88" i="3"/>
  <c r="AJ88" i="3"/>
  <c r="AG675" i="3"/>
  <c r="AJ675" i="3"/>
  <c r="AG550" i="3"/>
  <c r="AJ550" i="3"/>
  <c r="AG492" i="3"/>
  <c r="AJ492" i="3"/>
  <c r="AG637" i="3"/>
  <c r="AJ637" i="3"/>
  <c r="AG481" i="3"/>
  <c r="AJ481" i="3"/>
  <c r="AG498" i="3"/>
  <c r="AJ498" i="3"/>
  <c r="AG300" i="3"/>
  <c r="AJ300" i="3"/>
  <c r="AG656" i="3"/>
  <c r="AJ656" i="3"/>
  <c r="AG301" i="3"/>
  <c r="AJ301" i="3"/>
  <c r="AG598" i="3"/>
  <c r="AJ598" i="3"/>
  <c r="AG278" i="3"/>
  <c r="AJ278" i="3"/>
  <c r="AG465" i="3"/>
  <c r="AJ465" i="3"/>
  <c r="AG595" i="3"/>
  <c r="AJ595" i="3"/>
  <c r="AG589" i="3"/>
  <c r="AJ589" i="3"/>
  <c r="AG690" i="3"/>
  <c r="AJ690" i="3"/>
  <c r="AG304" i="3"/>
  <c r="AJ304" i="3"/>
  <c r="AG545" i="3"/>
  <c r="AJ545" i="3"/>
  <c r="AG623" i="3"/>
  <c r="AJ623" i="3"/>
  <c r="AG207" i="3"/>
  <c r="AJ207" i="3"/>
  <c r="AG158" i="3"/>
  <c r="AJ158" i="3"/>
  <c r="AG243" i="3"/>
  <c r="AJ243" i="3"/>
  <c r="AG349" i="3"/>
  <c r="AJ349" i="3"/>
  <c r="AG694" i="3"/>
  <c r="AJ694" i="3"/>
  <c r="AG202" i="3"/>
  <c r="AJ202" i="3"/>
  <c r="AG182" i="3"/>
  <c r="AJ182" i="3"/>
  <c r="AG508" i="3"/>
  <c r="AJ508" i="3"/>
  <c r="AG355" i="3"/>
  <c r="AJ355" i="3"/>
  <c r="AG259" i="3"/>
  <c r="AJ259" i="3"/>
  <c r="AG601" i="3"/>
  <c r="AJ601" i="3"/>
  <c r="AG107" i="3"/>
  <c r="AJ107" i="3"/>
  <c r="AG579" i="3"/>
  <c r="AJ579" i="3"/>
  <c r="AG309" i="3"/>
  <c r="AJ309" i="3"/>
  <c r="AG274" i="3"/>
  <c r="AJ274" i="3"/>
  <c r="AG686" i="3"/>
  <c r="AJ686" i="3"/>
  <c r="AG293" i="3"/>
  <c r="AJ293" i="3"/>
  <c r="AG692" i="3"/>
  <c r="AJ692" i="3"/>
  <c r="AG666" i="3"/>
  <c r="AJ666" i="3"/>
  <c r="AG496" i="3"/>
  <c r="AJ496" i="3"/>
  <c r="AG178" i="3"/>
  <c r="AJ178" i="3"/>
  <c r="AG607" i="3"/>
  <c r="AJ607" i="3"/>
  <c r="AG276" i="3"/>
  <c r="AJ276" i="3"/>
  <c r="AG99" i="3"/>
  <c r="AJ99" i="3"/>
  <c r="AG60" i="3"/>
  <c r="AJ60" i="3"/>
  <c r="AG290" i="3"/>
  <c r="AJ290" i="3"/>
  <c r="AG436" i="3"/>
  <c r="AJ436" i="3"/>
  <c r="AG669" i="3"/>
  <c r="AJ669" i="3"/>
  <c r="AG334" i="3"/>
  <c r="AJ334" i="3"/>
  <c r="AG509" i="3"/>
  <c r="AJ509" i="3"/>
  <c r="AG120" i="3"/>
  <c r="AJ120" i="3"/>
  <c r="AG78" i="3"/>
  <c r="AJ78" i="3"/>
  <c r="AG82" i="3"/>
  <c r="AJ82" i="3"/>
  <c r="AG493" i="3"/>
  <c r="AJ493" i="3"/>
  <c r="AG376" i="3"/>
  <c r="AJ376" i="3"/>
  <c r="AG478" i="3"/>
  <c r="AJ478" i="3"/>
  <c r="AG324" i="3"/>
  <c r="AJ324" i="3"/>
  <c r="AG379" i="3"/>
  <c r="AJ379" i="3"/>
  <c r="AG121" i="3"/>
  <c r="AJ121" i="3"/>
  <c r="AG75" i="3"/>
  <c r="AJ75" i="3"/>
  <c r="AG500" i="3"/>
  <c r="AJ500" i="3"/>
  <c r="AG136" i="3"/>
  <c r="AJ136" i="3"/>
  <c r="AG331" i="3"/>
  <c r="AJ331" i="3"/>
  <c r="AG77" i="3"/>
  <c r="AJ77" i="3"/>
  <c r="AG401" i="3"/>
  <c r="AJ401" i="3"/>
  <c r="AG635" i="3"/>
  <c r="AJ635" i="3"/>
  <c r="AG573" i="3"/>
  <c r="AJ573" i="3"/>
  <c r="AG313" i="3"/>
  <c r="AJ313" i="3"/>
  <c r="AG689" i="3"/>
  <c r="AJ689" i="3"/>
  <c r="AG375" i="3"/>
  <c r="AJ375" i="3"/>
  <c r="AG294" i="3"/>
  <c r="AJ294" i="3"/>
  <c r="AG68" i="3"/>
  <c r="AJ68" i="3"/>
  <c r="AG343" i="3"/>
  <c r="AJ343" i="3"/>
  <c r="AG466" i="3"/>
  <c r="AJ466" i="3"/>
  <c r="AG227" i="3"/>
  <c r="AJ227" i="3"/>
  <c r="AG677" i="3"/>
  <c r="AJ677" i="3"/>
  <c r="AG542" i="3"/>
  <c r="AJ542" i="3"/>
  <c r="AG412" i="3"/>
  <c r="AJ412" i="3"/>
  <c r="AG587" i="3"/>
  <c r="AJ587" i="3"/>
  <c r="AG43" i="3"/>
  <c r="AJ43" i="3"/>
  <c r="AG547" i="3"/>
  <c r="AJ547" i="3"/>
  <c r="AG83" i="3"/>
  <c r="AJ83" i="3"/>
  <c r="AG28" i="3"/>
  <c r="AJ28" i="3"/>
  <c r="AG551" i="3"/>
  <c r="AJ551" i="3"/>
  <c r="AH8" i="3"/>
  <c r="AH3" i="3"/>
  <c r="AG9" i="3"/>
  <c r="AJ9" i="3"/>
  <c r="AG8" i="3"/>
  <c r="AJ8" i="3"/>
  <c r="AG10" i="3"/>
  <c r="AJ10" i="3"/>
  <c r="AG11" i="3"/>
  <c r="AJ11" i="3"/>
  <c r="AG12" i="3"/>
  <c r="AJ12" i="3"/>
  <c r="AG159" i="3"/>
  <c r="AJ159" i="3"/>
  <c r="AG174" i="3"/>
  <c r="AJ174" i="3"/>
  <c r="AG588" i="3"/>
  <c r="AJ588" i="3"/>
  <c r="AG244" i="3"/>
  <c r="AJ244" i="3"/>
  <c r="AG187" i="3"/>
  <c r="AJ187" i="3"/>
  <c r="AG347" i="3"/>
  <c r="AJ347" i="3"/>
  <c r="AG145" i="3"/>
  <c r="AJ145" i="3"/>
  <c r="AH6" i="3"/>
  <c r="AH522" i="3"/>
  <c r="AH581" i="3"/>
  <c r="AH613" i="3"/>
  <c r="AH645" i="3"/>
  <c r="AH683" i="3"/>
  <c r="AH658" i="3"/>
  <c r="AH674" i="3"/>
  <c r="AH690" i="3"/>
  <c r="AG632" i="3"/>
  <c r="AJ632" i="3"/>
  <c r="AG494" i="3"/>
  <c r="AJ494" i="3"/>
  <c r="AG208" i="3"/>
  <c r="AJ208" i="3"/>
  <c r="AG61" i="3"/>
  <c r="AJ61" i="3"/>
  <c r="AG630" i="3"/>
  <c r="AJ630" i="3"/>
  <c r="AG581" i="3"/>
  <c r="AJ581" i="3"/>
  <c r="AG536" i="3"/>
  <c r="AJ536" i="3"/>
  <c r="AG646" i="3"/>
  <c r="AJ646" i="3"/>
  <c r="AG76" i="3"/>
  <c r="AJ76" i="3"/>
  <c r="AG201" i="3"/>
  <c r="AJ201" i="3"/>
  <c r="AG524" i="3"/>
  <c r="AJ524" i="3"/>
  <c r="AG163" i="3"/>
  <c r="AJ163" i="3"/>
  <c r="AG410" i="3"/>
  <c r="AJ410" i="3"/>
  <c r="AG652" i="3"/>
  <c r="AJ652" i="3"/>
  <c r="AG342" i="3"/>
  <c r="AJ342" i="3"/>
  <c r="AG292" i="3"/>
  <c r="AJ292" i="3"/>
  <c r="AG413" i="3"/>
  <c r="AJ413" i="3"/>
  <c r="AG642" i="3"/>
  <c r="AJ642" i="3"/>
  <c r="AG687" i="3"/>
  <c r="AJ687" i="3"/>
  <c r="AG463" i="3"/>
  <c r="AJ463" i="3"/>
  <c r="AG670" i="3"/>
  <c r="AJ670" i="3"/>
  <c r="AG605" i="3"/>
  <c r="AJ605" i="3"/>
  <c r="AG190" i="3"/>
  <c r="AJ190" i="3"/>
  <c r="AG155" i="3"/>
  <c r="AJ155" i="3"/>
  <c r="AG167" i="3"/>
  <c r="AJ167" i="3"/>
  <c r="AG395" i="3"/>
  <c r="AJ395" i="3"/>
  <c r="AG118" i="3"/>
  <c r="AJ118" i="3"/>
  <c r="AG603" i="3"/>
  <c r="AJ603" i="3"/>
  <c r="AG173" i="3"/>
  <c r="AJ173" i="3"/>
  <c r="AG516" i="3"/>
  <c r="AJ516" i="3"/>
  <c r="AG610" i="3"/>
  <c r="AJ610" i="3"/>
  <c r="AG297" i="3"/>
  <c r="AJ297" i="3"/>
  <c r="AG424" i="3"/>
  <c r="AJ424" i="3"/>
  <c r="AG126" i="3"/>
  <c r="AJ126" i="3"/>
  <c r="AG179" i="3"/>
  <c r="AJ179" i="3"/>
  <c r="AG275" i="3"/>
  <c r="AJ275" i="3"/>
  <c r="AG611" i="3"/>
  <c r="AJ611" i="3"/>
  <c r="AG29" i="3"/>
  <c r="AJ29" i="3"/>
  <c r="AG621" i="3"/>
  <c r="AJ621" i="3"/>
  <c r="AG560" i="3"/>
  <c r="AJ560" i="3"/>
  <c r="AG162" i="3"/>
  <c r="AJ162" i="3"/>
  <c r="AG67" i="3"/>
  <c r="AJ67" i="3"/>
  <c r="AG548" i="3"/>
  <c r="AJ548" i="3"/>
  <c r="AG34" i="3"/>
  <c r="AJ34" i="3"/>
  <c r="AG450" i="3"/>
  <c r="AJ450" i="3"/>
  <c r="AG461" i="3"/>
  <c r="AJ461" i="3"/>
  <c r="AG303" i="3"/>
  <c r="AJ303" i="3"/>
  <c r="AG511" i="3"/>
  <c r="AJ511" i="3"/>
  <c r="AG640" i="3"/>
  <c r="AJ640" i="3"/>
  <c r="AG565" i="3"/>
  <c r="AJ565" i="3"/>
  <c r="AG48" i="3"/>
  <c r="AJ48" i="3"/>
  <c r="AG618" i="3"/>
  <c r="AJ618" i="3"/>
  <c r="AG35" i="3"/>
  <c r="AJ35" i="3"/>
  <c r="AG530" i="3"/>
  <c r="AJ530" i="3"/>
  <c r="AG18" i="3"/>
  <c r="AJ18" i="3"/>
  <c r="AG116" i="3"/>
  <c r="AJ116" i="3"/>
  <c r="AG41" i="3"/>
  <c r="AJ41" i="3"/>
  <c r="AG302" i="3"/>
  <c r="AJ302" i="3"/>
  <c r="AG289" i="3"/>
  <c r="AJ289" i="3"/>
  <c r="AG428" i="3"/>
  <c r="AJ428" i="3"/>
  <c r="AG283" i="3"/>
  <c r="AJ283" i="3"/>
  <c r="AG679" i="3"/>
  <c r="AJ679" i="3"/>
  <c r="AG192" i="3"/>
  <c r="AJ192" i="3"/>
  <c r="AG627" i="3"/>
  <c r="AJ627" i="3"/>
  <c r="AG488" i="3"/>
  <c r="AJ488" i="3"/>
  <c r="AG537" i="3"/>
  <c r="AJ537" i="3"/>
  <c r="AG476" i="3"/>
  <c r="AJ476" i="3"/>
  <c r="AG383" i="3"/>
  <c r="AJ383" i="3"/>
  <c r="AG441" i="3"/>
  <c r="AJ441" i="3"/>
  <c r="AG636" i="3"/>
  <c r="AJ636" i="3"/>
  <c r="AG482" i="3"/>
  <c r="AJ482" i="3"/>
  <c r="AG220" i="3"/>
  <c r="AJ220" i="3"/>
  <c r="AG454" i="3"/>
  <c r="AJ454" i="3"/>
  <c r="AG280" i="3"/>
  <c r="AJ280" i="3"/>
  <c r="AG678" i="3"/>
  <c r="AJ678" i="3"/>
  <c r="AG408" i="3"/>
  <c r="AJ408" i="3"/>
  <c r="AG633" i="3"/>
  <c r="AJ633" i="3"/>
  <c r="AG19" i="3"/>
  <c r="AJ19" i="3"/>
  <c r="AG458" i="3"/>
  <c r="AJ458" i="3"/>
  <c r="AG629" i="3"/>
  <c r="AJ629" i="3"/>
  <c r="AG443" i="3"/>
  <c r="AJ443" i="3"/>
  <c r="AG438" i="3"/>
  <c r="AJ438" i="3"/>
  <c r="AG563" i="3"/>
  <c r="AJ563" i="3"/>
  <c r="AG475" i="3"/>
  <c r="AJ475" i="3"/>
  <c r="AG351" i="3"/>
  <c r="AJ351" i="3"/>
  <c r="AG372" i="3"/>
  <c r="AJ372" i="3"/>
  <c r="AG667" i="3"/>
  <c r="AJ667" i="3"/>
  <c r="AG406" i="3"/>
  <c r="AJ406" i="3"/>
  <c r="AG285" i="3"/>
  <c r="AJ285" i="3"/>
  <c r="AG254" i="3"/>
  <c r="AJ254" i="3"/>
  <c r="AG544" i="3"/>
  <c r="AJ544" i="3"/>
  <c r="AG624" i="3"/>
  <c r="AJ624" i="3"/>
  <c r="AG171" i="3"/>
  <c r="AJ171" i="3"/>
  <c r="AG576" i="3"/>
  <c r="AJ576" i="3"/>
  <c r="AG394" i="3"/>
  <c r="AJ394" i="3"/>
  <c r="AG489" i="3"/>
  <c r="AJ489" i="3"/>
  <c r="AG185" i="3"/>
  <c r="AJ185" i="3"/>
  <c r="AG337" i="3"/>
  <c r="AJ337" i="3"/>
  <c r="AG263" i="3"/>
  <c r="AJ263" i="3"/>
  <c r="AG660" i="3"/>
  <c r="AJ660" i="3"/>
  <c r="AG433" i="3"/>
  <c r="AJ433" i="3"/>
  <c r="AG432" i="3"/>
  <c r="AJ432" i="3"/>
  <c r="AG385" i="3"/>
  <c r="AJ385" i="3"/>
  <c r="AG204" i="3"/>
  <c r="AJ204" i="3"/>
  <c r="AG211" i="3"/>
  <c r="AJ211" i="3"/>
  <c r="AG459" i="3"/>
  <c r="AJ459" i="3"/>
  <c r="AG148" i="3"/>
  <c r="AJ148" i="3"/>
  <c r="AG525" i="3"/>
  <c r="AJ525" i="3"/>
  <c r="AG654" i="3"/>
  <c r="AJ654" i="3"/>
  <c r="AG362" i="3"/>
  <c r="AJ362" i="3"/>
  <c r="AG119" i="3"/>
  <c r="AJ119" i="3"/>
  <c r="AG620" i="3"/>
  <c r="AJ620" i="3"/>
  <c r="AG321" i="3"/>
  <c r="AJ321" i="3"/>
  <c r="AG146" i="3"/>
  <c r="AJ146" i="3"/>
  <c r="AG672" i="3"/>
  <c r="AJ672" i="3"/>
  <c r="AG23" i="3"/>
  <c r="AJ23" i="3"/>
  <c r="AG271" i="3"/>
  <c r="AJ271" i="3"/>
  <c r="AG452" i="3"/>
  <c r="AJ452" i="3"/>
  <c r="AG224" i="3"/>
  <c r="AJ224" i="3"/>
  <c r="AG448" i="3"/>
  <c r="AJ448" i="3"/>
  <c r="AG556" i="3"/>
  <c r="AJ556" i="3"/>
  <c r="AG288" i="3"/>
  <c r="AJ288" i="3"/>
  <c r="AG287" i="3"/>
  <c r="AJ287" i="3"/>
  <c r="AG586" i="3"/>
  <c r="AJ586" i="3"/>
  <c r="AG626" i="3"/>
  <c r="AJ626" i="3"/>
  <c r="AG125" i="3"/>
  <c r="AJ125" i="3"/>
  <c r="AG266" i="3"/>
  <c r="AJ266" i="3"/>
  <c r="AG590" i="3"/>
  <c r="AJ590" i="3"/>
  <c r="AG335" i="3"/>
  <c r="AJ335" i="3"/>
  <c r="AG651" i="3"/>
  <c r="AJ651" i="3"/>
  <c r="AG634" i="3"/>
  <c r="AJ634" i="3"/>
  <c r="AG419" i="3"/>
  <c r="AJ419" i="3"/>
  <c r="AG196" i="3"/>
  <c r="AJ196" i="3"/>
  <c r="AG429" i="3"/>
  <c r="AJ429" i="3"/>
  <c r="AG474" i="3"/>
  <c r="AJ474" i="3"/>
  <c r="AG504" i="3"/>
  <c r="AJ504" i="3"/>
  <c r="AG552" i="3"/>
  <c r="AJ552" i="3"/>
  <c r="AG245" i="3"/>
  <c r="AJ245" i="3"/>
  <c r="AG330" i="3"/>
  <c r="AJ330" i="3"/>
  <c r="AG437" i="3"/>
  <c r="AJ437" i="3"/>
  <c r="AG161" i="3"/>
  <c r="AJ161" i="3"/>
  <c r="AG322" i="3"/>
  <c r="AJ322" i="3"/>
  <c r="AG518" i="3"/>
  <c r="AJ518" i="3"/>
  <c r="AG430" i="3"/>
  <c r="AJ430" i="3"/>
  <c r="AG615" i="3"/>
  <c r="AJ615" i="3"/>
  <c r="AG510" i="3"/>
  <c r="AJ510" i="3"/>
  <c r="AG198" i="3"/>
  <c r="AJ198" i="3"/>
  <c r="AG270" i="3"/>
  <c r="AJ270" i="3"/>
  <c r="AG381" i="3"/>
  <c r="AJ381" i="3"/>
  <c r="AG693" i="3"/>
  <c r="AJ693" i="3"/>
  <c r="AG212" i="3"/>
  <c r="AJ212" i="3"/>
  <c r="AG453" i="3"/>
  <c r="AJ453" i="3"/>
  <c r="AG571" i="3"/>
  <c r="AJ571" i="3"/>
  <c r="AG49" i="3"/>
  <c r="AJ49" i="3"/>
  <c r="AG435" i="3"/>
  <c r="AJ435" i="3"/>
  <c r="AG596" i="3"/>
  <c r="AJ596" i="3"/>
  <c r="AG399" i="3"/>
  <c r="AJ399" i="3"/>
  <c r="AG327" i="3"/>
  <c r="AJ327" i="3"/>
  <c r="AG658" i="3"/>
  <c r="AJ658" i="3"/>
  <c r="AG264" i="3"/>
  <c r="AJ264" i="3"/>
  <c r="AG370" i="3"/>
  <c r="AJ370" i="3"/>
  <c r="AG123" i="3"/>
  <c r="AJ123" i="3"/>
  <c r="AG332" i="3"/>
  <c r="AJ332" i="3"/>
  <c r="AG59" i="3"/>
  <c r="AJ59" i="3"/>
  <c r="AG111" i="3"/>
  <c r="AJ111" i="3"/>
  <c r="AG92" i="3"/>
  <c r="AJ92" i="3"/>
  <c r="AG258" i="3"/>
  <c r="AJ258" i="3"/>
  <c r="AG591" i="3"/>
  <c r="AJ591" i="3"/>
  <c r="AG72" i="3"/>
  <c r="AJ72" i="3"/>
  <c r="AG160" i="3"/>
  <c r="AJ160" i="3"/>
  <c r="AG439" i="3"/>
  <c r="AJ439" i="3"/>
  <c r="AG135" i="3"/>
  <c r="AJ135" i="3"/>
  <c r="AG485" i="3"/>
  <c r="AJ485" i="3"/>
  <c r="AG638" i="3"/>
  <c r="AJ638" i="3"/>
  <c r="AG312" i="3"/>
  <c r="AJ312" i="3"/>
  <c r="AG268" i="3"/>
  <c r="AJ268" i="3"/>
  <c r="AG51" i="3"/>
  <c r="AJ51" i="3"/>
  <c r="AG147" i="3"/>
  <c r="AJ147" i="3"/>
  <c r="AG398" i="3"/>
  <c r="AJ398" i="3"/>
  <c r="AG403" i="3"/>
  <c r="AJ403" i="3"/>
  <c r="AG534" i="3"/>
  <c r="AJ534" i="3"/>
  <c r="AG350" i="3"/>
  <c r="AJ350" i="3"/>
  <c r="AG63" i="3"/>
  <c r="AJ63" i="3"/>
  <c r="AG639" i="3"/>
  <c r="AJ639" i="3"/>
  <c r="AG529" i="3"/>
  <c r="AJ529" i="3"/>
  <c r="AG229" i="3"/>
  <c r="AJ229" i="3"/>
  <c r="AG564" i="3"/>
  <c r="AJ564" i="3"/>
  <c r="AG444" i="3"/>
  <c r="AJ444" i="3"/>
  <c r="AG431" i="3"/>
  <c r="AJ431" i="3"/>
  <c r="AG95" i="3"/>
  <c r="AJ95" i="3"/>
  <c r="AG505" i="3"/>
  <c r="AJ505" i="3"/>
  <c r="AG210" i="3"/>
  <c r="AJ210" i="3"/>
  <c r="AG682" i="3"/>
  <c r="AJ682" i="3"/>
  <c r="AG416" i="3"/>
  <c r="AJ416" i="3"/>
  <c r="AG47" i="3"/>
  <c r="AJ47" i="3"/>
  <c r="AG73" i="3"/>
  <c r="AJ73" i="3"/>
  <c r="AG6" i="3"/>
  <c r="AJ6" i="3"/>
  <c r="AH538" i="3"/>
  <c r="AH586" i="3"/>
  <c r="AH618" i="3"/>
  <c r="AH651" i="3"/>
  <c r="AH689" i="3"/>
  <c r="AH662" i="3"/>
  <c r="AH678" i="3"/>
  <c r="AH694" i="3"/>
  <c r="AG486" i="3"/>
  <c r="AJ486" i="3"/>
  <c r="AG307" i="3"/>
  <c r="AJ307" i="3"/>
  <c r="AG273" i="3"/>
  <c r="AJ273" i="3"/>
  <c r="AG194" i="3"/>
  <c r="AJ194" i="3"/>
  <c r="AG676" i="3"/>
  <c r="AJ676" i="3"/>
  <c r="AG140" i="3"/>
  <c r="AJ140" i="3"/>
  <c r="AG219" i="3"/>
  <c r="AJ219" i="3"/>
  <c r="AG650" i="3"/>
  <c r="AJ650" i="3"/>
  <c r="AG473" i="3"/>
  <c r="AJ473" i="3"/>
  <c r="AG418" i="3"/>
  <c r="AJ418" i="3"/>
  <c r="AG216" i="3"/>
  <c r="AJ216" i="3"/>
  <c r="AG177" i="3"/>
  <c r="AJ177" i="3"/>
  <c r="AG456" i="3"/>
  <c r="AJ456" i="3"/>
  <c r="AG380" i="3"/>
  <c r="AJ380" i="3"/>
  <c r="AG449" i="3"/>
  <c r="AJ449" i="3"/>
  <c r="AG643" i="3"/>
  <c r="AJ643" i="3"/>
  <c r="AG110" i="3"/>
  <c r="AJ110" i="3"/>
  <c r="AG520" i="3"/>
  <c r="AJ520" i="3"/>
  <c r="AG320" i="3"/>
  <c r="AJ320" i="3"/>
  <c r="AG472" i="3"/>
  <c r="AJ472" i="3"/>
  <c r="AG154" i="3"/>
  <c r="AJ154" i="3"/>
  <c r="AG541" i="3"/>
  <c r="AJ541" i="3"/>
  <c r="AG543" i="3"/>
  <c r="AJ543" i="3"/>
  <c r="AG674" i="3"/>
  <c r="AJ674" i="3"/>
  <c r="AG404" i="3"/>
  <c r="AJ404" i="3"/>
  <c r="AG369" i="3"/>
  <c r="AJ369" i="3"/>
  <c r="AG70" i="3"/>
  <c r="AJ70" i="3"/>
  <c r="AG487" i="3"/>
  <c r="AJ487" i="3"/>
  <c r="AG137" i="3"/>
  <c r="AJ137" i="3"/>
  <c r="AG617" i="3"/>
  <c r="AJ617" i="3"/>
  <c r="AG421" i="3"/>
  <c r="AJ421" i="3"/>
  <c r="AG446" i="3"/>
  <c r="AJ446" i="3"/>
  <c r="AG260" i="3"/>
  <c r="AJ260" i="3"/>
  <c r="AG533" i="3"/>
  <c r="AJ533" i="3"/>
  <c r="AG673" i="3"/>
  <c r="AJ673" i="3"/>
  <c r="AG71" i="3"/>
  <c r="AJ71" i="3"/>
  <c r="AG295" i="3"/>
  <c r="AJ295" i="3"/>
  <c r="AG284" i="3"/>
  <c r="AJ284" i="3"/>
  <c r="AG296" i="3"/>
  <c r="AJ296" i="3"/>
  <c r="AG577" i="3"/>
  <c r="AJ577" i="3"/>
  <c r="AG584" i="3"/>
  <c r="AJ584" i="3"/>
  <c r="AG644" i="3"/>
  <c r="AJ644" i="3"/>
  <c r="AG539" i="3"/>
  <c r="AJ539" i="3"/>
  <c r="AG242" i="3"/>
  <c r="AJ242" i="3"/>
  <c r="AG490" i="3"/>
  <c r="AJ490" i="3"/>
  <c r="AG168" i="3"/>
  <c r="AJ168" i="3"/>
  <c r="AG151" i="3"/>
  <c r="AJ151" i="3"/>
  <c r="AG197" i="3"/>
  <c r="AJ197" i="3"/>
  <c r="AG91" i="3"/>
  <c r="AJ91" i="3"/>
  <c r="AG131" i="3"/>
  <c r="AJ131" i="3"/>
  <c r="AG20" i="3"/>
  <c r="AJ20" i="3"/>
  <c r="AG392" i="3"/>
  <c r="AJ392" i="3"/>
  <c r="AG39" i="3"/>
  <c r="AJ39" i="3"/>
  <c r="AG103" i="3"/>
  <c r="AJ103" i="3"/>
  <c r="AG585" i="3"/>
  <c r="AJ585" i="3"/>
  <c r="AG267" i="3"/>
  <c r="AJ267" i="3"/>
  <c r="AG447" i="3"/>
  <c r="AJ447" i="3"/>
  <c r="AG604" i="3"/>
  <c r="AJ604" i="3"/>
  <c r="AG93" i="3"/>
  <c r="AJ93" i="3"/>
  <c r="AG180" i="3"/>
  <c r="AJ180" i="3"/>
  <c r="AG647" i="3"/>
  <c r="AJ647" i="3"/>
  <c r="AG141" i="3"/>
  <c r="AJ141" i="3"/>
  <c r="AG554" i="3"/>
  <c r="AJ554" i="3"/>
  <c r="AG575" i="3"/>
  <c r="AJ575" i="3"/>
  <c r="AG594" i="3"/>
  <c r="AJ594" i="3"/>
  <c r="AG344" i="3"/>
  <c r="AJ344" i="3"/>
  <c r="AG328" i="3"/>
  <c r="AJ328" i="3"/>
  <c r="AG205" i="3"/>
  <c r="AJ205" i="3"/>
  <c r="AG484" i="3"/>
  <c r="AJ484" i="3"/>
  <c r="AG257" i="3"/>
  <c r="AJ257" i="3"/>
  <c r="AG468" i="3"/>
  <c r="AJ468" i="3"/>
  <c r="AG153" i="3"/>
  <c r="AJ153" i="3"/>
  <c r="AG662" i="3"/>
  <c r="AJ662" i="3"/>
  <c r="AG427" i="3"/>
  <c r="AJ427" i="3"/>
  <c r="AG562" i="3"/>
  <c r="AJ562" i="3"/>
  <c r="AG613" i="3"/>
  <c r="AJ613" i="3"/>
  <c r="AG384" i="3"/>
  <c r="AJ384" i="3"/>
  <c r="AG323" i="3"/>
  <c r="AJ323" i="3"/>
  <c r="AG27" i="3"/>
  <c r="AJ27" i="3"/>
  <c r="AG396" i="3"/>
  <c r="AJ396" i="3"/>
  <c r="AG156" i="3"/>
  <c r="AJ156" i="3"/>
  <c r="AG150" i="3"/>
  <c r="AJ150" i="3"/>
  <c r="AG549" i="3"/>
  <c r="AJ549" i="3"/>
  <c r="AG90" i="3"/>
  <c r="AJ90" i="3"/>
  <c r="AG506" i="3"/>
  <c r="AJ506" i="3"/>
  <c r="AG55" i="3"/>
  <c r="AJ55" i="3"/>
  <c r="AG17" i="3"/>
  <c r="AJ17" i="3"/>
  <c r="AG53" i="3"/>
  <c r="AJ53" i="3"/>
  <c r="AG240" i="3"/>
  <c r="AJ240" i="3"/>
  <c r="AG81" i="3"/>
  <c r="AJ81" i="3"/>
  <c r="AG663" i="3"/>
  <c r="AJ663" i="3"/>
  <c r="AG232" i="3"/>
  <c r="AJ232" i="3"/>
  <c r="AG100" i="3"/>
  <c r="AJ100" i="3"/>
  <c r="AG382" i="3"/>
  <c r="AJ382" i="3"/>
  <c r="AG345" i="3"/>
  <c r="AJ345" i="3"/>
  <c r="AG124" i="3"/>
  <c r="AJ124" i="3"/>
  <c r="AG255" i="3"/>
  <c r="AJ255" i="3"/>
  <c r="AG664" i="3"/>
  <c r="AJ664" i="3"/>
  <c r="AG414" i="3"/>
  <c r="AJ414" i="3"/>
  <c r="AG521" i="3"/>
  <c r="AJ521" i="3"/>
  <c r="AG514" i="3"/>
  <c r="AJ514" i="3"/>
  <c r="AG225" i="3"/>
  <c r="AJ225" i="3"/>
  <c r="AG528" i="3"/>
  <c r="AJ528" i="3"/>
  <c r="AG567" i="3"/>
  <c r="AJ567" i="3"/>
  <c r="AG685" i="3"/>
  <c r="AJ685" i="3"/>
  <c r="AG526" i="3"/>
  <c r="AJ526" i="3"/>
  <c r="AG311" i="3"/>
  <c r="AJ311" i="3"/>
  <c r="AG246" i="3"/>
  <c r="AJ246" i="3"/>
  <c r="AG609" i="3"/>
  <c r="AJ609" i="3"/>
  <c r="AG684" i="3"/>
  <c r="AJ684" i="3"/>
  <c r="AG122" i="3"/>
  <c r="AJ122" i="3"/>
  <c r="AG117" i="3"/>
  <c r="AJ117" i="3"/>
  <c r="AG353" i="3"/>
  <c r="AJ353" i="3"/>
  <c r="AG460" i="3"/>
  <c r="AJ460" i="3"/>
  <c r="AG186" i="3"/>
  <c r="AJ186" i="3"/>
  <c r="AG470" i="3"/>
  <c r="AJ470" i="3"/>
  <c r="AG580" i="3"/>
  <c r="AJ580" i="3"/>
  <c r="AG359" i="3"/>
  <c r="AJ359" i="3"/>
  <c r="AG631" i="3"/>
  <c r="AJ631" i="3"/>
  <c r="AG251" i="3"/>
  <c r="AJ251" i="3"/>
  <c r="AG291" i="3"/>
  <c r="AJ291" i="3"/>
  <c r="AG317" i="3"/>
  <c r="AJ317" i="3"/>
  <c r="AG583" i="3"/>
  <c r="AJ583" i="3"/>
  <c r="AG616" i="3"/>
  <c r="AJ616" i="3"/>
  <c r="AG517" i="3"/>
  <c r="AJ517" i="3"/>
  <c r="AG602" i="3"/>
  <c r="AJ602" i="3"/>
  <c r="AG507" i="3"/>
  <c r="AJ507" i="3"/>
  <c r="AG405" i="3"/>
  <c r="AJ405" i="3"/>
  <c r="AG218" i="3"/>
  <c r="AJ218" i="3"/>
  <c r="AG649" i="3"/>
  <c r="AJ649" i="3"/>
  <c r="AG440" i="3"/>
  <c r="AJ440" i="3"/>
  <c r="AG97" i="3"/>
  <c r="AJ97" i="3"/>
  <c r="AH5" i="3"/>
  <c r="AG7" i="3"/>
  <c r="AJ7" i="3"/>
  <c r="AG15" i="3"/>
  <c r="AJ15" i="3"/>
  <c r="AG16" i="3"/>
  <c r="AJ16" i="3"/>
  <c r="AG14" i="3"/>
  <c r="AJ14" i="3"/>
  <c r="AG214" i="3"/>
  <c r="AJ214" i="3"/>
  <c r="AG457" i="3"/>
  <c r="AJ457" i="3"/>
  <c r="AG221" i="3"/>
  <c r="AJ221" i="3"/>
  <c r="AG540" i="3"/>
  <c r="AJ540" i="3"/>
  <c r="AG44" i="3"/>
  <c r="AJ44" i="3"/>
  <c r="AG247" i="3"/>
  <c r="AJ247" i="3"/>
  <c r="AG366" i="3"/>
  <c r="AJ366" i="3"/>
  <c r="AG252" i="3"/>
  <c r="AJ252" i="3"/>
  <c r="AG24" i="3"/>
  <c r="AJ24" i="3"/>
  <c r="AH9" i="3"/>
  <c r="AG3" i="3"/>
  <c r="AJ3" i="3"/>
  <c r="AG149" i="3"/>
  <c r="AJ149" i="3"/>
  <c r="AG272" i="3"/>
  <c r="AJ272" i="3"/>
  <c r="AG4" i="3"/>
  <c r="AJ4" i="3"/>
  <c r="AH554" i="3"/>
  <c r="AH597" i="3"/>
  <c r="AH629" i="3"/>
  <c r="AH657" i="3"/>
  <c r="AH650" i="3"/>
  <c r="AH666" i="3"/>
  <c r="AH682" i="3"/>
  <c r="AG559" i="3"/>
  <c r="AJ559" i="3"/>
  <c r="AG64" i="3"/>
  <c r="AJ64" i="3"/>
  <c r="AG152" i="3"/>
  <c r="AJ152" i="3"/>
  <c r="AG479" i="3"/>
  <c r="AJ479" i="3"/>
  <c r="AG165" i="3"/>
  <c r="AJ165" i="3"/>
  <c r="AG371" i="3"/>
  <c r="AJ371" i="3"/>
  <c r="AG129" i="3"/>
  <c r="AJ129" i="3"/>
  <c r="AG578" i="3"/>
  <c r="AJ578" i="3"/>
  <c r="AG400" i="3"/>
  <c r="AJ400" i="3"/>
  <c r="AG397" i="3"/>
  <c r="AJ397" i="3"/>
  <c r="AG89" i="3"/>
  <c r="AJ89" i="3"/>
  <c r="AG339" i="3"/>
  <c r="AJ339" i="3"/>
  <c r="AG104" i="3"/>
  <c r="AJ104" i="3"/>
  <c r="AG299" i="3"/>
  <c r="AJ299" i="3"/>
  <c r="AG606" i="3"/>
  <c r="AJ606" i="3"/>
  <c r="AG527" i="3"/>
  <c r="AJ527" i="3"/>
  <c r="AG193" i="3"/>
  <c r="AJ193" i="3"/>
  <c r="AG200" i="3"/>
  <c r="AJ200" i="3"/>
  <c r="AG134" i="3"/>
  <c r="AJ134" i="3"/>
  <c r="AG402" i="3"/>
  <c r="AJ402" i="3"/>
  <c r="AG113" i="3"/>
  <c r="AJ113" i="3"/>
  <c r="AG128" i="3"/>
  <c r="AJ128" i="3"/>
  <c r="AG499" i="3"/>
  <c r="AJ499" i="3"/>
  <c r="AG388" i="3"/>
  <c r="AJ388" i="3"/>
  <c r="AG387" i="3"/>
  <c r="AJ387" i="3"/>
  <c r="AG38" i="3"/>
  <c r="AJ38" i="3"/>
  <c r="AG45" i="3"/>
  <c r="AJ45" i="3"/>
  <c r="AG614" i="3"/>
  <c r="AJ614" i="3"/>
  <c r="AG175" i="3"/>
  <c r="AJ175" i="3"/>
  <c r="AG265" i="3"/>
  <c r="AJ265" i="3"/>
  <c r="AG681" i="3"/>
  <c r="AJ681" i="3"/>
  <c r="AG346" i="3"/>
  <c r="AJ346" i="3"/>
  <c r="AG79" i="3"/>
  <c r="AJ79" i="3"/>
  <c r="AG239" i="3"/>
  <c r="AJ239" i="3"/>
  <c r="AG361" i="3"/>
  <c r="AJ361" i="3"/>
  <c r="AG138" i="3"/>
  <c r="AJ138" i="3"/>
  <c r="AG176" i="3"/>
  <c r="AJ176" i="3"/>
  <c r="AG87" i="3"/>
  <c r="AJ87" i="3"/>
  <c r="AG336" i="3"/>
  <c r="AJ336" i="3"/>
  <c r="AG58" i="3"/>
  <c r="AJ58" i="3"/>
  <c r="AG422" i="3"/>
  <c r="AJ422" i="3"/>
  <c r="AG357" i="3"/>
  <c r="AJ357" i="3"/>
  <c r="AG592" i="3"/>
  <c r="AJ592" i="3"/>
  <c r="AG80" i="3"/>
  <c r="AJ80" i="3"/>
  <c r="AG305" i="3"/>
  <c r="AJ305" i="3"/>
  <c r="AG127" i="3"/>
  <c r="AJ127" i="3"/>
  <c r="AG391" i="3"/>
  <c r="AJ391" i="3"/>
  <c r="AG164" i="3"/>
  <c r="AJ164" i="3"/>
  <c r="AG143" i="3"/>
  <c r="AJ143" i="3"/>
  <c r="AG50" i="3"/>
  <c r="AJ50" i="3"/>
  <c r="AG223" i="3"/>
  <c r="AJ223" i="3"/>
  <c r="AG21" i="3"/>
  <c r="AJ21" i="3"/>
  <c r="AG315" i="3"/>
  <c r="AJ315" i="3"/>
  <c r="AG582" i="3"/>
  <c r="AJ582" i="3"/>
  <c r="AG653" i="3"/>
  <c r="AJ653" i="3"/>
  <c r="AG184" i="3"/>
  <c r="AJ184" i="3"/>
  <c r="AG455" i="3"/>
  <c r="AJ455" i="3"/>
  <c r="AG222" i="3"/>
  <c r="AJ222" i="3"/>
  <c r="AG37" i="3"/>
  <c r="AJ37" i="3"/>
  <c r="AG233" i="3"/>
  <c r="AJ233" i="3"/>
  <c r="AG108" i="3"/>
  <c r="AJ108" i="3"/>
  <c r="AG188" i="3"/>
  <c r="AJ188" i="3"/>
  <c r="AG237" i="3"/>
  <c r="AJ237" i="3"/>
  <c r="AG269" i="3"/>
  <c r="AJ269" i="3"/>
  <c r="AG619" i="3"/>
  <c r="AJ619" i="3"/>
  <c r="AG181" i="3"/>
  <c r="AJ181" i="3"/>
  <c r="AG688" i="3"/>
  <c r="AJ688" i="3"/>
  <c r="AG166" i="3"/>
  <c r="AJ166" i="3"/>
  <c r="AG420" i="3"/>
  <c r="AJ420" i="3"/>
  <c r="AG101" i="3"/>
  <c r="AJ101" i="3"/>
  <c r="AG249" i="3"/>
  <c r="AJ249" i="3"/>
  <c r="AG40" i="3"/>
  <c r="AJ40" i="3"/>
  <c r="AG522" i="3"/>
  <c r="AJ522" i="3"/>
  <c r="AG69" i="3"/>
  <c r="AJ69" i="3"/>
  <c r="AG348" i="3"/>
  <c r="AJ348" i="3"/>
  <c r="AG628" i="3"/>
  <c r="AJ628" i="3"/>
  <c r="AG46" i="3"/>
  <c r="AJ46" i="3"/>
  <c r="AG625" i="3"/>
  <c r="AJ625" i="3"/>
  <c r="AG36" i="3"/>
  <c r="AJ36" i="3"/>
  <c r="AG217" i="3"/>
  <c r="AJ217" i="3"/>
  <c r="AG253" i="3"/>
  <c r="AJ253" i="3"/>
  <c r="AG599" i="3"/>
  <c r="AJ599" i="3"/>
  <c r="AG655" i="3"/>
  <c r="AJ655" i="3"/>
  <c r="AG170" i="3"/>
  <c r="AJ170" i="3"/>
  <c r="AG377" i="3"/>
  <c r="AJ377" i="3"/>
  <c r="AG54" i="3"/>
  <c r="AJ54" i="3"/>
  <c r="AG390" i="3"/>
  <c r="AJ390" i="3"/>
  <c r="AG22" i="3"/>
  <c r="AJ22" i="3"/>
  <c r="AG319" i="3"/>
  <c r="AJ319" i="3"/>
  <c r="AG515" i="3"/>
  <c r="AJ515" i="3"/>
  <c r="AG96" i="3"/>
  <c r="AJ96" i="3"/>
  <c r="AG261" i="3"/>
  <c r="AJ261" i="3"/>
  <c r="AG451" i="3"/>
  <c r="AJ451" i="3"/>
  <c r="AG238" i="3"/>
  <c r="AJ238" i="3"/>
  <c r="AG256" i="3"/>
  <c r="AJ256" i="3"/>
  <c r="AG480" i="3"/>
  <c r="AJ480" i="3"/>
  <c r="AG368" i="3"/>
  <c r="AJ368" i="3"/>
  <c r="AG66" i="3"/>
  <c r="AJ66" i="3"/>
  <c r="AG683" i="3"/>
  <c r="AJ683" i="3"/>
  <c r="AG277" i="3"/>
  <c r="AJ277" i="3"/>
  <c r="AG57" i="3"/>
  <c r="AJ57" i="3"/>
  <c r="AG557" i="3"/>
  <c r="AJ557" i="3"/>
  <c r="AG203" i="3"/>
  <c r="AJ203" i="3"/>
  <c r="AG250" i="3"/>
  <c r="AJ250" i="3"/>
  <c r="AG657" i="3"/>
  <c r="AJ657" i="3"/>
  <c r="AG56" i="3"/>
  <c r="AJ56" i="3"/>
  <c r="AG531" i="3"/>
  <c r="AJ531" i="3"/>
  <c r="AG281" i="3"/>
  <c r="AJ281" i="3"/>
  <c r="AG26" i="3"/>
  <c r="AJ26" i="3"/>
  <c r="AG483" i="3"/>
  <c r="AJ483" i="3"/>
  <c r="AG52" i="3"/>
  <c r="AJ52" i="3"/>
  <c r="AG314" i="3"/>
  <c r="AJ314" i="3"/>
  <c r="AG373" i="3"/>
  <c r="AJ373" i="3"/>
  <c r="AG374" i="3"/>
  <c r="AJ374" i="3"/>
  <c r="AG568" i="3"/>
  <c r="AJ568" i="3"/>
  <c r="AG546" i="3"/>
  <c r="AJ546" i="3"/>
  <c r="AG491" i="3"/>
  <c r="AJ491" i="3"/>
  <c r="AG329" i="3"/>
  <c r="AJ329" i="3"/>
  <c r="AG333" i="3"/>
  <c r="AJ333" i="3"/>
  <c r="AG570" i="3"/>
  <c r="AJ570" i="3"/>
  <c r="AG286" i="3"/>
  <c r="AJ286" i="3"/>
  <c r="AG195" i="3"/>
  <c r="AJ195" i="3"/>
  <c r="AG612" i="3"/>
  <c r="AJ612" i="3"/>
  <c r="AG84" i="3"/>
  <c r="AJ84" i="3"/>
  <c r="AG495" i="3"/>
  <c r="AJ495" i="3"/>
  <c r="AG561" i="3"/>
  <c r="AJ561" i="3"/>
  <c r="AG310" i="3"/>
  <c r="AJ310" i="3"/>
  <c r="AG32" i="3"/>
  <c r="AJ32" i="3"/>
  <c r="AG306" i="3"/>
  <c r="AJ306" i="3"/>
  <c r="AG326" i="3"/>
  <c r="AJ326" i="3"/>
  <c r="AG358" i="3"/>
  <c r="AJ358" i="3"/>
  <c r="AG671" i="3"/>
  <c r="AJ671" i="3"/>
  <c r="AG279" i="3"/>
  <c r="AJ279" i="3"/>
  <c r="AG130" i="3"/>
  <c r="AJ130" i="3"/>
  <c r="AG230" i="3"/>
  <c r="AJ230" i="3"/>
  <c r="AG462" i="3"/>
  <c r="AJ462" i="3"/>
  <c r="AG226" i="3"/>
  <c r="AJ226" i="3"/>
  <c r="AG363" i="3"/>
  <c r="AJ363" i="3"/>
  <c r="AG215" i="3"/>
  <c r="AJ215" i="3"/>
  <c r="AG464" i="3"/>
  <c r="AJ464" i="3"/>
  <c r="AG572" i="3"/>
  <c r="AJ572" i="3"/>
  <c r="AG502" i="3"/>
  <c r="AJ502" i="3"/>
  <c r="AG42" i="3"/>
  <c r="AJ42" i="3"/>
  <c r="AG513" i="3"/>
  <c r="AJ513" i="3"/>
  <c r="AG352" i="3"/>
  <c r="AJ352" i="3"/>
  <c r="AG354" i="3"/>
  <c r="AJ354" i="3"/>
  <c r="AG139" i="3"/>
  <c r="AJ139" i="3"/>
  <c r="AG393" i="3"/>
  <c r="AJ393" i="3"/>
  <c r="AG183" i="3"/>
  <c r="AJ183" i="3"/>
  <c r="AG600" i="3"/>
  <c r="AJ600" i="3"/>
  <c r="AG569" i="3"/>
  <c r="AJ569" i="3"/>
  <c r="AG538" i="3"/>
  <c r="AJ538" i="3"/>
  <c r="AG691" i="3"/>
  <c r="AJ691" i="3"/>
  <c r="AG31" i="3"/>
  <c r="AJ31" i="3"/>
  <c r="AG364" i="3"/>
  <c r="AJ364" i="3"/>
  <c r="AG426" i="3"/>
  <c r="AJ426" i="3"/>
  <c r="AG114" i="3"/>
  <c r="AJ114" i="3"/>
  <c r="AG665" i="3"/>
  <c r="AJ665" i="3"/>
  <c r="AG467" i="3"/>
  <c r="AJ467" i="3"/>
  <c r="AG477" i="3"/>
  <c r="AJ477" i="3"/>
  <c r="AG62" i="3"/>
  <c r="AJ62" i="3"/>
  <c r="AG234" i="3"/>
  <c r="AJ234" i="3"/>
  <c r="AG555" i="3"/>
  <c r="AJ555" i="3"/>
  <c r="AG133" i="3"/>
  <c r="AJ133" i="3"/>
  <c r="AG645" i="3"/>
  <c r="AJ645" i="3"/>
  <c r="AG102" i="3"/>
  <c r="AJ102" i="3"/>
  <c r="AG94" i="3"/>
  <c r="AJ94" i="3"/>
  <c r="AG109" i="3"/>
  <c r="AJ109" i="3"/>
  <c r="AG558" i="3"/>
  <c r="AJ558" i="3"/>
  <c r="AG661" i="3"/>
  <c r="AJ661" i="3"/>
  <c r="AG206" i="3"/>
  <c r="AJ206" i="3"/>
  <c r="AG282" i="3"/>
  <c r="AJ282" i="3"/>
  <c r="AG445" i="3"/>
  <c r="AJ445" i="3"/>
  <c r="AG680" i="3"/>
  <c r="AJ680" i="3"/>
  <c r="AG386" i="3"/>
  <c r="AJ386" i="3"/>
  <c r="AG325" i="3"/>
  <c r="AJ325" i="3"/>
  <c r="AG367" i="3"/>
  <c r="AJ367" i="3"/>
  <c r="AG648" i="3"/>
  <c r="AJ648" i="3"/>
  <c r="AG74" i="3"/>
  <c r="AJ74" i="3"/>
  <c r="AG157" i="3"/>
  <c r="AJ157" i="3"/>
  <c r="AG169" i="3"/>
  <c r="AJ169" i="3"/>
  <c r="AG86" i="3"/>
  <c r="AJ86" i="3"/>
  <c r="AG209" i="3"/>
  <c r="AJ209" i="3"/>
  <c r="AG298" i="3"/>
  <c r="AJ298" i="3"/>
  <c r="AG659" i="3"/>
  <c r="AJ659" i="3"/>
  <c r="AG409" i="3"/>
  <c r="AJ409" i="3"/>
  <c r="AG471" i="3"/>
  <c r="AJ471" i="3"/>
  <c r="AG144" i="3"/>
  <c r="AJ144" i="3"/>
  <c r="AG501" i="3"/>
  <c r="AJ501" i="3"/>
  <c r="AG503" i="3"/>
  <c r="AJ503" i="3"/>
  <c r="AG105" i="3"/>
  <c r="AJ105" i="3"/>
  <c r="AG199" i="3"/>
  <c r="AJ199" i="3"/>
  <c r="AG340" i="3"/>
  <c r="AJ340" i="3"/>
  <c r="AG389" i="3"/>
  <c r="AJ389" i="3"/>
  <c r="AG262" i="3"/>
  <c r="AJ262" i="3"/>
  <c r="AG519" i="3"/>
  <c r="AJ519" i="3"/>
  <c r="AG241" i="3"/>
  <c r="AJ241" i="3"/>
  <c r="AG213" i="3"/>
  <c r="AJ213" i="3"/>
  <c r="AH4" i="3"/>
  <c r="AH7" i="3"/>
  <c r="AG378" i="3"/>
  <c r="AJ378" i="3"/>
  <c r="AG360" i="3"/>
  <c r="AJ360" i="3"/>
  <c r="AG5" i="3"/>
  <c r="AJ5" i="3"/>
  <c r="AK694" i="3"/>
  <c r="AK693" i="3"/>
  <c r="AK689" i="3"/>
  <c r="AK685" i="3"/>
  <c r="AK683" i="3"/>
  <c r="AK681" i="3"/>
  <c r="AK663" i="3"/>
  <c r="AK661" i="3"/>
  <c r="AK657" i="3"/>
  <c r="AK651" i="3"/>
  <c r="AK645" i="3"/>
  <c r="AK633" i="3"/>
  <c r="AK631" i="3"/>
  <c r="AK629" i="3"/>
  <c r="AK627" i="3"/>
  <c r="AK623" i="3"/>
  <c r="AK613" i="3"/>
  <c r="AK601" i="3"/>
  <c r="AK597" i="3"/>
  <c r="AK595" i="3"/>
  <c r="AK581" i="3"/>
  <c r="AK567" i="3"/>
  <c r="AK559" i="3"/>
  <c r="AK531" i="3"/>
  <c r="AK495" i="3"/>
  <c r="AK471" i="3"/>
  <c r="AK455" i="3"/>
  <c r="AK451" i="3"/>
  <c r="AK431" i="3"/>
  <c r="AK407" i="3"/>
  <c r="AK371" i="3"/>
  <c r="AK367" i="3"/>
  <c r="AK241" i="3"/>
  <c r="AK205" i="3"/>
  <c r="AK185" i="3"/>
  <c r="AK169" i="3"/>
  <c r="AK153" i="3"/>
  <c r="AK101" i="3"/>
  <c r="AK93" i="3"/>
  <c r="AK65" i="3"/>
  <c r="AK61" i="3"/>
  <c r="AK57" i="3"/>
  <c r="AK9" i="3"/>
  <c r="AK5" i="3"/>
  <c r="AK690" i="3"/>
  <c r="AK686" i="3"/>
  <c r="AK682" i="3"/>
  <c r="AK678" i="3"/>
  <c r="AK676" i="3"/>
  <c r="AK674" i="3"/>
  <c r="AK670" i="3"/>
  <c r="AK666" i="3"/>
  <c r="AK662" i="3"/>
  <c r="AK658" i="3"/>
  <c r="AK654" i="3"/>
  <c r="AK650" i="3"/>
  <c r="AK636" i="3"/>
  <c r="AK634" i="3"/>
  <c r="AK618" i="3"/>
  <c r="AK602" i="3"/>
  <c r="AK596" i="3"/>
  <c r="AK586" i="3"/>
  <c r="AK570" i="3"/>
  <c r="AK556" i="3"/>
  <c r="AK554" i="3"/>
  <c r="AK552" i="3"/>
  <c r="AK538" i="3"/>
  <c r="AK532" i="3"/>
  <c r="AK522" i="3"/>
  <c r="AK506" i="3"/>
  <c r="AK488" i="3"/>
  <c r="AK468" i="3"/>
  <c r="AK404" i="3"/>
  <c r="AK386" i="3"/>
  <c r="AK366" i="3"/>
  <c r="AK360" i="3"/>
  <c r="AK326" i="3"/>
  <c r="AK324" i="3"/>
  <c r="AK318" i="3"/>
  <c r="AK290" i="3"/>
  <c r="AK282" i="3"/>
  <c r="AK276" i="3"/>
  <c r="AK272" i="3"/>
  <c r="AK230" i="3"/>
  <c r="AK202" i="3"/>
  <c r="AK158" i="3"/>
  <c r="AK134" i="3"/>
  <c r="AK82" i="3"/>
  <c r="AK58" i="3"/>
  <c r="AK14" i="3"/>
  <c r="AK7" i="3"/>
  <c r="AI5" i="1"/>
  <c r="AI25" i="1"/>
  <c r="AI41" i="1"/>
  <c r="AI57" i="1"/>
  <c r="AI73" i="1"/>
  <c r="AI89" i="1"/>
  <c r="AI105" i="1"/>
  <c r="AI121" i="1"/>
  <c r="AI137" i="1"/>
  <c r="AI153" i="1"/>
  <c r="AI169" i="1"/>
  <c r="AI185" i="1"/>
  <c r="AI201" i="1"/>
  <c r="AI217" i="1"/>
  <c r="AI231" i="1"/>
  <c r="AI247" i="1"/>
  <c r="AI263" i="1"/>
  <c r="AI277" i="1"/>
  <c r="AI293" i="1"/>
  <c r="AI309" i="1"/>
  <c r="AI325" i="1"/>
  <c r="AI341" i="1"/>
  <c r="AI357" i="1"/>
  <c r="AI373" i="1"/>
  <c r="AI387" i="1"/>
  <c r="AI403" i="1"/>
  <c r="AI419" i="1"/>
  <c r="AI435" i="1"/>
  <c r="AI449" i="1"/>
  <c r="AI6" i="1"/>
  <c r="AI16" i="1"/>
  <c r="AI32" i="1"/>
  <c r="AI48" i="1"/>
  <c r="AI64" i="1"/>
  <c r="AI80" i="1"/>
  <c r="AI96" i="1"/>
  <c r="AI112" i="1"/>
  <c r="AI128" i="1"/>
  <c r="AI144" i="1"/>
  <c r="AI160" i="1"/>
  <c r="AI176" i="1"/>
  <c r="AI192" i="1"/>
  <c r="AI208" i="1"/>
  <c r="AI224" i="1"/>
  <c r="AI242" i="1"/>
  <c r="AI258" i="1"/>
  <c r="AI274" i="1"/>
  <c r="AI292" i="1"/>
  <c r="AI308" i="1"/>
  <c r="AI324" i="1"/>
  <c r="AI340" i="1"/>
  <c r="AI356" i="1"/>
  <c r="AI374" i="1"/>
  <c r="AI390" i="1"/>
  <c r="AI406" i="1"/>
  <c r="AI424" i="1"/>
  <c r="AI440" i="1"/>
  <c r="AI456" i="1"/>
  <c r="AI466" i="1"/>
  <c r="AI474" i="1"/>
  <c r="AI482" i="1"/>
  <c r="AI492" i="1"/>
  <c r="AI500" i="1"/>
  <c r="AI508" i="1"/>
  <c r="AI516" i="1"/>
  <c r="AI524" i="1"/>
  <c r="AI532" i="1"/>
  <c r="AI540" i="1"/>
  <c r="AI548" i="1"/>
  <c r="AI556" i="1"/>
  <c r="AI564" i="1"/>
  <c r="AI572" i="1"/>
  <c r="AI580" i="1"/>
  <c r="AI588" i="1"/>
  <c r="AI596" i="1"/>
  <c r="AI604" i="1"/>
  <c r="AI612" i="1"/>
  <c r="AI620" i="1"/>
  <c r="AI628" i="1"/>
  <c r="AI636" i="1"/>
  <c r="AI644" i="1"/>
  <c r="AI652" i="1"/>
  <c r="AI660" i="1"/>
  <c r="AI668" i="1"/>
  <c r="AI676" i="1"/>
  <c r="AI684" i="1"/>
  <c r="AI692" i="1"/>
  <c r="AI10" i="1"/>
  <c r="AI26" i="1"/>
  <c r="AI42" i="1"/>
  <c r="AI58" i="1"/>
  <c r="AI74" i="1"/>
  <c r="AI90" i="1"/>
  <c r="AI106" i="1"/>
  <c r="AI122" i="1"/>
  <c r="AI138" i="1"/>
  <c r="AI154" i="1"/>
  <c r="AI170" i="1"/>
  <c r="AI186" i="1"/>
  <c r="AI202" i="1"/>
  <c r="AI218" i="1"/>
  <c r="AI232" i="1"/>
  <c r="AI248" i="1"/>
  <c r="AI264" i="1"/>
  <c r="AI280" i="1"/>
  <c r="AI294" i="1"/>
  <c r="AI310" i="1"/>
  <c r="AI326" i="1"/>
  <c r="AI342" i="1"/>
  <c r="AI358" i="1"/>
  <c r="AI372" i="1"/>
  <c r="AI388" i="1"/>
  <c r="AI404" i="1"/>
  <c r="AI418" i="1"/>
  <c r="AI434" i="1"/>
  <c r="AI450" i="1"/>
  <c r="AK4" i="3"/>
  <c r="AI19" i="1"/>
  <c r="AI35" i="1"/>
  <c r="AI51" i="1"/>
  <c r="AI67" i="1"/>
  <c r="AI83" i="1"/>
  <c r="AI99" i="1"/>
  <c r="AI115" i="1"/>
  <c r="AI131" i="1"/>
  <c r="AI147" i="1"/>
  <c r="AI163" i="1"/>
  <c r="AI179" i="1"/>
  <c r="AI195" i="1"/>
  <c r="AI211" i="1"/>
  <c r="AI227" i="1"/>
  <c r="AI245" i="1"/>
  <c r="AI261" i="1"/>
  <c r="AI279" i="1"/>
  <c r="AI295" i="1"/>
  <c r="AI311" i="1"/>
  <c r="AI327" i="1"/>
  <c r="AI343" i="1"/>
  <c r="AI359" i="1"/>
  <c r="AI375" i="1"/>
  <c r="AI393" i="1"/>
  <c r="AI409" i="1"/>
  <c r="AI425" i="1"/>
  <c r="AI443" i="1"/>
  <c r="AI457" i="1"/>
  <c r="AI467" i="1"/>
  <c r="AI475" i="1"/>
  <c r="AI483" i="1"/>
  <c r="AI493" i="1"/>
  <c r="AI501" i="1"/>
  <c r="AI509" i="1"/>
  <c r="AI517" i="1"/>
  <c r="AI525" i="1"/>
  <c r="AI533" i="1"/>
  <c r="AI541" i="1"/>
  <c r="AI549" i="1"/>
  <c r="AI557" i="1"/>
  <c r="AI565" i="1"/>
  <c r="AI573" i="1"/>
  <c r="AI581" i="1"/>
  <c r="AI589" i="1"/>
  <c r="AI597" i="1"/>
  <c r="AI605" i="1"/>
  <c r="AI613" i="1"/>
  <c r="AI621" i="1"/>
  <c r="AI629" i="1"/>
  <c r="AI637" i="1"/>
  <c r="AI645" i="1"/>
  <c r="AI653" i="1"/>
  <c r="AI661" i="1"/>
  <c r="AI669" i="1"/>
  <c r="AI677" i="1"/>
  <c r="AI685" i="1"/>
  <c r="AI693" i="1"/>
  <c r="AI485" i="1"/>
  <c r="AI503" i="1"/>
  <c r="AI519" i="1"/>
  <c r="AI535" i="1"/>
  <c r="AI543" i="1"/>
  <c r="AI559" i="1"/>
  <c r="AI575" i="1"/>
  <c r="AI583" i="1"/>
  <c r="AI599" i="1"/>
  <c r="AI615" i="1"/>
  <c r="AI623" i="1"/>
  <c r="AI639" i="1"/>
  <c r="AI655" i="1"/>
  <c r="AI663" i="1"/>
  <c r="AI679" i="1"/>
  <c r="AI687" i="1"/>
  <c r="AI37" i="1"/>
  <c r="AI213" i="1"/>
  <c r="AI259" i="1"/>
  <c r="AI289" i="1"/>
  <c r="AI321" i="1"/>
  <c r="AI353" i="1"/>
  <c r="AI383" i="1"/>
  <c r="AI415" i="1"/>
  <c r="AI445" i="1"/>
  <c r="AI12" i="1"/>
  <c r="AI44" i="1"/>
  <c r="AI76" i="1"/>
  <c r="AI108" i="1"/>
  <c r="AI140" i="1"/>
  <c r="AI188" i="1"/>
  <c r="AI220" i="1"/>
  <c r="AI254" i="1"/>
  <c r="AI304" i="1"/>
  <c r="AI352" i="1"/>
  <c r="AI402" i="1"/>
  <c r="AI436" i="1"/>
  <c r="AI472" i="1"/>
  <c r="AI498" i="1"/>
  <c r="AI522" i="1"/>
  <c r="AI546" i="1"/>
  <c r="AI570" i="1"/>
  <c r="AI594" i="1"/>
  <c r="AI618" i="1"/>
  <c r="AI634" i="1"/>
  <c r="AI658" i="1"/>
  <c r="AI674" i="1"/>
  <c r="AI7" i="1"/>
  <c r="AI70" i="1"/>
  <c r="AI118" i="1"/>
  <c r="AI166" i="1"/>
  <c r="AI214" i="1"/>
  <c r="AI260" i="1"/>
  <c r="AI306" i="1"/>
  <c r="AI338" i="1"/>
  <c r="AI384" i="1"/>
  <c r="AI430" i="1"/>
  <c r="AK8" i="3"/>
  <c r="AI63" i="1"/>
  <c r="AI111" i="1"/>
  <c r="AI159" i="1"/>
  <c r="AI223" i="1"/>
  <c r="AI273" i="1"/>
  <c r="AI323" i="1"/>
  <c r="AI371" i="1"/>
  <c r="AI421" i="1"/>
  <c r="AI465" i="1"/>
  <c r="AI491" i="1"/>
  <c r="AI507" i="1"/>
  <c r="AI531" i="1"/>
  <c r="AI555" i="1"/>
  <c r="AI579" i="1"/>
  <c r="AI611" i="1"/>
  <c r="AI635" i="1"/>
  <c r="AI659" i="1"/>
  <c r="AI683" i="1"/>
  <c r="AI13" i="1"/>
  <c r="AI29" i="1"/>
  <c r="AI45" i="1"/>
  <c r="AI61" i="1"/>
  <c r="AI77" i="1"/>
  <c r="AI93" i="1"/>
  <c r="AI109" i="1"/>
  <c r="AI125" i="1"/>
  <c r="AI141" i="1"/>
  <c r="AI157" i="1"/>
  <c r="AI173" i="1"/>
  <c r="AI189" i="1"/>
  <c r="AI205" i="1"/>
  <c r="AI221" i="1"/>
  <c r="AI235" i="1"/>
  <c r="AI251" i="1"/>
  <c r="AI267" i="1"/>
  <c r="AI281" i="1"/>
  <c r="AI297" i="1"/>
  <c r="AI313" i="1"/>
  <c r="AI329" i="1"/>
  <c r="AI345" i="1"/>
  <c r="AI361" i="1"/>
  <c r="AI377" i="1"/>
  <c r="AI391" i="1"/>
  <c r="AI407" i="1"/>
  <c r="AI423" i="1"/>
  <c r="AI437" i="1"/>
  <c r="AI453" i="1"/>
  <c r="AI9" i="1"/>
  <c r="AI20" i="1"/>
  <c r="AI36" i="1"/>
  <c r="AI52" i="1"/>
  <c r="AI68" i="1"/>
  <c r="AI84" i="1"/>
  <c r="AI100" i="1"/>
  <c r="AI116" i="1"/>
  <c r="AI132" i="1"/>
  <c r="AI148" i="1"/>
  <c r="AI164" i="1"/>
  <c r="AI180" i="1"/>
  <c r="AI196" i="1"/>
  <c r="AI212" i="1"/>
  <c r="AI230" i="1"/>
  <c r="AI246" i="1"/>
  <c r="AI262" i="1"/>
  <c r="AI278" i="1"/>
  <c r="AI296" i="1"/>
  <c r="AI312" i="1"/>
  <c r="AI328" i="1"/>
  <c r="AI344" i="1"/>
  <c r="AI360" i="1"/>
  <c r="AI378" i="1"/>
  <c r="AI394" i="1"/>
  <c r="AI412" i="1"/>
  <c r="AI428" i="1"/>
  <c r="AI444" i="1"/>
  <c r="AI458" i="1"/>
  <c r="AI468" i="1"/>
  <c r="AI476" i="1"/>
  <c r="AI484" i="1"/>
  <c r="AI494" i="1"/>
  <c r="AI502" i="1"/>
  <c r="AI510" i="1"/>
  <c r="AI518" i="1"/>
  <c r="AI526" i="1"/>
  <c r="AI534" i="1"/>
  <c r="AI542" i="1"/>
  <c r="AI550" i="1"/>
  <c r="AI558" i="1"/>
  <c r="AI566" i="1"/>
  <c r="AI574" i="1"/>
  <c r="AI582" i="1"/>
  <c r="AI590" i="1"/>
  <c r="AI598" i="1"/>
  <c r="AI606" i="1"/>
  <c r="AI614" i="1"/>
  <c r="AI622" i="1"/>
  <c r="AI630" i="1"/>
  <c r="AI638" i="1"/>
  <c r="AI646" i="1"/>
  <c r="AI654" i="1"/>
  <c r="AI662" i="1"/>
  <c r="AI670" i="1"/>
  <c r="AI678" i="1"/>
  <c r="AI686" i="1"/>
  <c r="AI694" i="1"/>
  <c r="AI14" i="1"/>
  <c r="AI30" i="1"/>
  <c r="AI46" i="1"/>
  <c r="AI62" i="1"/>
  <c r="AI78" i="1"/>
  <c r="AI94" i="1"/>
  <c r="AI110" i="1"/>
  <c r="AI126" i="1"/>
  <c r="AI142" i="1"/>
  <c r="AI158" i="1"/>
  <c r="AI174" i="1"/>
  <c r="AI190" i="1"/>
  <c r="AI206" i="1"/>
  <c r="AI222" i="1"/>
  <c r="AI236" i="1"/>
  <c r="AI252" i="1"/>
  <c r="AI268" i="1"/>
  <c r="AI282" i="1"/>
  <c r="AI298" i="1"/>
  <c r="AI314" i="1"/>
  <c r="AI330" i="1"/>
  <c r="AI346" i="1"/>
  <c r="AI362" i="1"/>
  <c r="AI376" i="1"/>
  <c r="AI392" i="1"/>
  <c r="AI408" i="1"/>
  <c r="AI422" i="1"/>
  <c r="AI438" i="1"/>
  <c r="AI454" i="1"/>
  <c r="AI3" i="1"/>
  <c r="AI4" i="1"/>
  <c r="AI23" i="1"/>
  <c r="AI39" i="1"/>
  <c r="AI55" i="1"/>
  <c r="AI71" i="1"/>
  <c r="AI87" i="1"/>
  <c r="AI103" i="1"/>
  <c r="AI119" i="1"/>
  <c r="AI135" i="1"/>
  <c r="AI151" i="1"/>
  <c r="AI167" i="1"/>
  <c r="AI183" i="1"/>
  <c r="AI199" i="1"/>
  <c r="AI215" i="1"/>
  <c r="AI233" i="1"/>
  <c r="AI249" i="1"/>
  <c r="AI265" i="1"/>
  <c r="AI283" i="1"/>
  <c r="AI299" i="1"/>
  <c r="AI315" i="1"/>
  <c r="AI331" i="1"/>
  <c r="AI347" i="1"/>
  <c r="AI363" i="1"/>
  <c r="AI381" i="1"/>
  <c r="AI397" i="1"/>
  <c r="AI413" i="1"/>
  <c r="AI429" i="1"/>
  <c r="AI447" i="1"/>
  <c r="AI461" i="1"/>
  <c r="AI469" i="1"/>
  <c r="AI477" i="1"/>
  <c r="AI495" i="1"/>
  <c r="AI511" i="1"/>
  <c r="AI527" i="1"/>
  <c r="AI551" i="1"/>
  <c r="AI567" i="1"/>
  <c r="AI591" i="1"/>
  <c r="AI607" i="1"/>
  <c r="AI631" i="1"/>
  <c r="AI647" i="1"/>
  <c r="AI671" i="1"/>
  <c r="AI69" i="1"/>
  <c r="AI156" i="1"/>
  <c r="AI270" i="1"/>
  <c r="AI336" i="1"/>
  <c r="AI386" i="1"/>
  <c r="AI452" i="1"/>
  <c r="AI480" i="1"/>
  <c r="AI514" i="1"/>
  <c r="AI538" i="1"/>
  <c r="AI562" i="1"/>
  <c r="AI586" i="1"/>
  <c r="AI610" i="1"/>
  <c r="AI642" i="1"/>
  <c r="AI666" i="1"/>
  <c r="AI690" i="1"/>
  <c r="AI38" i="1"/>
  <c r="AI86" i="1"/>
  <c r="AI134" i="1"/>
  <c r="AI198" i="1"/>
  <c r="AI244" i="1"/>
  <c r="AI290" i="1"/>
  <c r="AI354" i="1"/>
  <c r="AI414" i="1"/>
  <c r="AI490" i="1"/>
  <c r="AI31" i="1"/>
  <c r="AI79" i="1"/>
  <c r="AI143" i="1"/>
  <c r="AI191" i="1"/>
  <c r="AI241" i="1"/>
  <c r="AI291" i="1"/>
  <c r="AI339" i="1"/>
  <c r="AI389" i="1"/>
  <c r="AI439" i="1"/>
  <c r="AI481" i="1"/>
  <c r="AI515" i="1"/>
  <c r="AI539" i="1"/>
  <c r="AI563" i="1"/>
  <c r="AI595" i="1"/>
  <c r="AI619" i="1"/>
  <c r="AI643" i="1"/>
  <c r="AI667" i="1"/>
  <c r="AI691" i="1"/>
  <c r="AI17" i="1"/>
  <c r="AI33" i="1"/>
  <c r="AI49" i="1"/>
  <c r="AI65" i="1"/>
  <c r="AI81" i="1"/>
  <c r="AI97" i="1"/>
  <c r="AI113" i="1"/>
  <c r="AI129" i="1"/>
  <c r="AI145" i="1"/>
  <c r="AI161" i="1"/>
  <c r="AI177" i="1"/>
  <c r="AI193" i="1"/>
  <c r="AI209" i="1"/>
  <c r="AI225" i="1"/>
  <c r="AI239" i="1"/>
  <c r="AI255" i="1"/>
  <c r="AI271" i="1"/>
  <c r="AI285" i="1"/>
  <c r="AI301" i="1"/>
  <c r="AI317" i="1"/>
  <c r="AI333" i="1"/>
  <c r="AI349" i="1"/>
  <c r="AI365" i="1"/>
  <c r="AI379" i="1"/>
  <c r="AI395" i="1"/>
  <c r="AI411" i="1"/>
  <c r="AI427" i="1"/>
  <c r="AI441" i="1"/>
  <c r="AI459" i="1"/>
  <c r="AI8" i="1"/>
  <c r="AI24" i="1"/>
  <c r="AI40" i="1"/>
  <c r="AI56" i="1"/>
  <c r="AI72" i="1"/>
  <c r="AI88" i="1"/>
  <c r="AI104" i="1"/>
  <c r="AI120" i="1"/>
  <c r="AI136" i="1"/>
  <c r="AI152" i="1"/>
  <c r="AI168" i="1"/>
  <c r="AI184" i="1"/>
  <c r="AI200" i="1"/>
  <c r="AI216" i="1"/>
  <c r="AI234" i="1"/>
  <c r="AI250" i="1"/>
  <c r="AI266" i="1"/>
  <c r="AI284" i="1"/>
  <c r="AI300" i="1"/>
  <c r="AI316" i="1"/>
  <c r="AI332" i="1"/>
  <c r="AI348" i="1"/>
  <c r="AI364" i="1"/>
  <c r="AI382" i="1"/>
  <c r="AI398" i="1"/>
  <c r="AI416" i="1"/>
  <c r="AI432" i="1"/>
  <c r="AI448" i="1"/>
  <c r="AI462" i="1"/>
  <c r="AI470" i="1"/>
  <c r="AI478" i="1"/>
  <c r="AI486" i="1"/>
  <c r="AI496" i="1"/>
  <c r="AI504" i="1"/>
  <c r="AI512" i="1"/>
  <c r="AI520" i="1"/>
  <c r="AI528" i="1"/>
  <c r="AI536" i="1"/>
  <c r="AI544" i="1"/>
  <c r="AI552" i="1"/>
  <c r="AI560" i="1"/>
  <c r="AI568" i="1"/>
  <c r="AI576" i="1"/>
  <c r="AI584" i="1"/>
  <c r="AI592" i="1"/>
  <c r="AI600" i="1"/>
  <c r="AI608" i="1"/>
  <c r="AI616" i="1"/>
  <c r="AI624" i="1"/>
  <c r="AI632" i="1"/>
  <c r="AI640" i="1"/>
  <c r="AI648" i="1"/>
  <c r="AI656" i="1"/>
  <c r="AI664" i="1"/>
  <c r="AI672" i="1"/>
  <c r="AI680" i="1"/>
  <c r="AI688" i="1"/>
  <c r="AK3" i="3"/>
  <c r="AI18" i="1"/>
  <c r="AI34" i="1"/>
  <c r="AI50" i="1"/>
  <c r="AI66" i="1"/>
  <c r="AI82" i="1"/>
  <c r="AI98" i="1"/>
  <c r="AI114" i="1"/>
  <c r="AI130" i="1"/>
  <c r="AI146" i="1"/>
  <c r="AI162" i="1"/>
  <c r="AI178" i="1"/>
  <c r="AI194" i="1"/>
  <c r="AI210" i="1"/>
  <c r="AI226" i="1"/>
  <c r="AI240" i="1"/>
  <c r="AI256" i="1"/>
  <c r="AI272" i="1"/>
  <c r="AI286" i="1"/>
  <c r="AI302" i="1"/>
  <c r="AI318" i="1"/>
  <c r="AI334" i="1"/>
  <c r="AI350" i="1"/>
  <c r="AI366" i="1"/>
  <c r="AI380" i="1"/>
  <c r="AI396" i="1"/>
  <c r="AI410" i="1"/>
  <c r="AI426" i="1"/>
  <c r="AI442" i="1"/>
  <c r="AI460" i="1"/>
  <c r="AK6" i="3"/>
  <c r="AI11" i="1"/>
  <c r="AI27" i="1"/>
  <c r="AI43" i="1"/>
  <c r="AI59" i="1"/>
  <c r="AI75" i="1"/>
  <c r="AI91" i="1"/>
  <c r="AI107" i="1"/>
  <c r="AI123" i="1"/>
  <c r="AI139" i="1"/>
  <c r="AI155" i="1"/>
  <c r="AI171" i="1"/>
  <c r="AI187" i="1"/>
  <c r="AI203" i="1"/>
  <c r="AI219" i="1"/>
  <c r="AI237" i="1"/>
  <c r="AI253" i="1"/>
  <c r="AI269" i="1"/>
  <c r="AI287" i="1"/>
  <c r="AI303" i="1"/>
  <c r="AI319" i="1"/>
  <c r="AI335" i="1"/>
  <c r="AI351" i="1"/>
  <c r="AI367" i="1"/>
  <c r="AI385" i="1"/>
  <c r="AI401" i="1"/>
  <c r="AI417" i="1"/>
  <c r="AI433" i="1"/>
  <c r="AI451" i="1"/>
  <c r="AI463" i="1"/>
  <c r="AI471" i="1"/>
  <c r="AI479" i="1"/>
  <c r="AI487" i="1"/>
  <c r="AI497" i="1"/>
  <c r="AI505" i="1"/>
  <c r="AI513" i="1"/>
  <c r="AI521" i="1"/>
  <c r="AI529" i="1"/>
  <c r="AI537" i="1"/>
  <c r="AI545" i="1"/>
  <c r="AI553" i="1"/>
  <c r="AI561" i="1"/>
  <c r="AI569" i="1"/>
  <c r="AI577" i="1"/>
  <c r="AI585" i="1"/>
  <c r="AI593" i="1"/>
  <c r="AI601" i="1"/>
  <c r="AI609" i="1"/>
  <c r="AI617" i="1"/>
  <c r="AI625" i="1"/>
  <c r="AI633" i="1"/>
  <c r="AI641" i="1"/>
  <c r="AI649" i="1"/>
  <c r="AI657" i="1"/>
  <c r="AI665" i="1"/>
  <c r="AI673" i="1"/>
  <c r="AI681" i="1"/>
  <c r="AI689" i="1"/>
  <c r="AI21" i="1"/>
  <c r="AI53" i="1"/>
  <c r="AI85" i="1"/>
  <c r="AI101" i="1"/>
  <c r="AI117" i="1"/>
  <c r="AI133" i="1"/>
  <c r="AI149" i="1"/>
  <c r="AI165" i="1"/>
  <c r="AI181" i="1"/>
  <c r="AI197" i="1"/>
  <c r="AI229" i="1"/>
  <c r="AI243" i="1"/>
  <c r="AI275" i="1"/>
  <c r="AI305" i="1"/>
  <c r="AI337" i="1"/>
  <c r="AI369" i="1"/>
  <c r="AI399" i="1"/>
  <c r="AI431" i="1"/>
  <c r="AI489" i="1"/>
  <c r="AI28" i="1"/>
  <c r="AI60" i="1"/>
  <c r="AI92" i="1"/>
  <c r="AI124" i="1"/>
  <c r="AI172" i="1"/>
  <c r="AI204" i="1"/>
  <c r="AI238" i="1"/>
  <c r="AI288" i="1"/>
  <c r="AI320" i="1"/>
  <c r="AI368" i="1"/>
  <c r="AI420" i="1"/>
  <c r="AI464" i="1"/>
  <c r="AI488" i="1"/>
  <c r="AI506" i="1"/>
  <c r="AI530" i="1"/>
  <c r="AI554" i="1"/>
  <c r="AI578" i="1"/>
  <c r="AI602" i="1"/>
  <c r="AI626" i="1"/>
  <c r="AI650" i="1"/>
  <c r="AI682" i="1"/>
  <c r="AI22" i="1"/>
  <c r="AI54" i="1"/>
  <c r="AI102" i="1"/>
  <c r="AI150" i="1"/>
  <c r="AI182" i="1"/>
  <c r="AI228" i="1"/>
  <c r="AI276" i="1"/>
  <c r="AI322" i="1"/>
  <c r="AI370" i="1"/>
  <c r="AI400" i="1"/>
  <c r="AI446" i="1"/>
  <c r="AI15" i="1"/>
  <c r="AI47" i="1"/>
  <c r="AI95" i="1"/>
  <c r="AI127" i="1"/>
  <c r="AI175" i="1"/>
  <c r="AI207" i="1"/>
  <c r="AI257" i="1"/>
  <c r="AI307" i="1"/>
  <c r="AI355" i="1"/>
  <c r="AI405" i="1"/>
  <c r="AI455" i="1"/>
  <c r="AI473" i="1"/>
  <c r="AI499" i="1"/>
  <c r="AI523" i="1"/>
  <c r="AI547" i="1"/>
  <c r="AI571" i="1"/>
  <c r="AI587" i="1"/>
  <c r="AI603" i="1"/>
  <c r="AI627" i="1"/>
  <c r="AI651" i="1"/>
  <c r="AI675" i="1"/>
  <c r="AH10" i="3"/>
  <c r="AK10" i="3"/>
  <c r="AH12" i="3"/>
  <c r="AK12" i="3"/>
  <c r="AH16" i="3"/>
  <c r="AK16" i="3"/>
  <c r="AH18" i="3"/>
  <c r="AK18" i="3"/>
  <c r="AH20" i="3"/>
  <c r="AK20" i="3"/>
  <c r="AH22" i="3"/>
  <c r="AK22" i="3"/>
  <c r="AH24" i="3"/>
  <c r="AK24" i="3"/>
  <c r="AH26" i="3"/>
  <c r="AK26" i="3"/>
  <c r="AH28" i="3"/>
  <c r="AK28" i="3"/>
  <c r="AH30" i="3"/>
  <c r="AK30" i="3"/>
  <c r="AH32" i="3"/>
  <c r="AK32" i="3"/>
  <c r="AH34" i="3"/>
  <c r="AK34" i="3"/>
  <c r="AH36" i="3"/>
  <c r="AK36" i="3"/>
  <c r="AH38" i="3"/>
  <c r="AK38" i="3"/>
  <c r="AH40" i="3"/>
  <c r="AK40" i="3"/>
  <c r="AH42" i="3"/>
  <c r="AK42" i="3"/>
  <c r="AH44" i="3"/>
  <c r="AK44" i="3"/>
  <c r="AH46" i="3"/>
  <c r="AK46" i="3"/>
  <c r="AH48" i="3"/>
  <c r="AK48" i="3"/>
  <c r="AH50" i="3"/>
  <c r="AK50" i="3"/>
  <c r="AH52" i="3"/>
  <c r="AK52" i="3"/>
  <c r="AH54" i="3"/>
  <c r="AK54" i="3"/>
  <c r="AH56" i="3"/>
  <c r="AK56" i="3"/>
  <c r="AH60" i="3"/>
  <c r="AK60" i="3"/>
  <c r="AH62" i="3"/>
  <c r="AK62" i="3"/>
  <c r="AH64" i="3"/>
  <c r="AK64" i="3"/>
  <c r="AH66" i="3"/>
  <c r="AK66" i="3"/>
  <c r="AH68" i="3"/>
  <c r="AK68" i="3"/>
  <c r="AH70" i="3"/>
  <c r="AK70" i="3"/>
  <c r="AH72" i="3"/>
  <c r="AK72" i="3"/>
  <c r="AH74" i="3"/>
  <c r="AK74" i="3"/>
  <c r="AH76" i="3"/>
  <c r="AK76" i="3"/>
  <c r="AH78" i="3"/>
  <c r="AK78" i="3"/>
  <c r="AH80" i="3"/>
  <c r="AK80" i="3"/>
  <c r="AH84" i="3"/>
  <c r="AK84" i="3"/>
  <c r="AH86" i="3"/>
  <c r="AK86" i="3"/>
  <c r="AH88" i="3"/>
  <c r="AK88" i="3"/>
  <c r="AH90" i="3"/>
  <c r="AK90" i="3"/>
  <c r="AH92" i="3"/>
  <c r="AK92" i="3"/>
  <c r="AH94" i="3"/>
  <c r="AK94" i="3"/>
  <c r="AH96" i="3"/>
  <c r="AK96" i="3"/>
  <c r="AH98" i="3"/>
  <c r="AK98" i="3"/>
  <c r="AH100" i="3"/>
  <c r="AK100" i="3"/>
  <c r="AH102" i="3"/>
  <c r="AK102" i="3"/>
  <c r="AH104" i="3"/>
  <c r="AK104" i="3"/>
  <c r="AH106" i="3"/>
  <c r="AK106" i="3"/>
  <c r="AH108" i="3"/>
  <c r="AK108" i="3"/>
  <c r="AH110" i="3"/>
  <c r="AK110" i="3"/>
  <c r="AH112" i="3"/>
  <c r="AK112" i="3"/>
  <c r="AH114" i="3"/>
  <c r="AK114" i="3"/>
  <c r="AH116" i="3"/>
  <c r="AK116" i="3"/>
  <c r="AH118" i="3"/>
  <c r="AK118" i="3"/>
  <c r="AH120" i="3"/>
  <c r="AK120" i="3"/>
  <c r="AH122" i="3"/>
  <c r="AK122" i="3"/>
  <c r="AH124" i="3"/>
  <c r="AK124" i="3"/>
  <c r="AH126" i="3"/>
  <c r="AK126" i="3"/>
  <c r="AH128" i="3"/>
  <c r="AK128" i="3"/>
  <c r="AH130" i="3"/>
  <c r="AK130" i="3"/>
  <c r="AH132" i="3"/>
  <c r="AK132" i="3"/>
  <c r="AH136" i="3"/>
  <c r="AK136" i="3"/>
  <c r="AH138" i="3"/>
  <c r="AK138" i="3"/>
  <c r="AH140" i="3"/>
  <c r="AK140" i="3"/>
  <c r="AH142" i="3"/>
  <c r="AK142" i="3"/>
  <c r="AH144" i="3"/>
  <c r="AK144" i="3"/>
  <c r="AH146" i="3"/>
  <c r="AK146" i="3"/>
  <c r="AH148" i="3"/>
  <c r="AK148" i="3"/>
  <c r="AH150" i="3"/>
  <c r="AK150" i="3"/>
  <c r="AH152" i="3"/>
  <c r="AK152" i="3"/>
  <c r="AH154" i="3"/>
  <c r="AK154" i="3"/>
  <c r="AH156" i="3"/>
  <c r="AK156" i="3"/>
  <c r="AH160" i="3"/>
  <c r="AK160" i="3"/>
  <c r="AH162" i="3"/>
  <c r="AK162" i="3"/>
  <c r="AH164" i="3"/>
  <c r="AK164" i="3"/>
  <c r="AH166" i="3"/>
  <c r="AK166" i="3"/>
  <c r="AH168" i="3"/>
  <c r="AK168" i="3"/>
  <c r="AH170" i="3"/>
  <c r="AK170" i="3"/>
  <c r="AH172" i="3"/>
  <c r="AK172" i="3"/>
  <c r="AH174" i="3"/>
  <c r="AK174" i="3"/>
  <c r="AH176" i="3"/>
  <c r="AK176" i="3"/>
  <c r="AH178" i="3"/>
  <c r="AK178" i="3"/>
  <c r="AH180" i="3"/>
  <c r="AK180" i="3"/>
  <c r="AH182" i="3"/>
  <c r="AK182" i="3"/>
  <c r="AH184" i="3"/>
  <c r="AK184" i="3"/>
  <c r="AH186" i="3"/>
  <c r="AK186" i="3"/>
  <c r="AH188" i="3"/>
  <c r="AK188" i="3"/>
  <c r="AH190" i="3"/>
  <c r="AK190" i="3"/>
  <c r="AH192" i="3"/>
  <c r="AK192" i="3"/>
  <c r="AH194" i="3"/>
  <c r="AK194" i="3"/>
  <c r="AH196" i="3"/>
  <c r="AK196" i="3"/>
  <c r="AH198" i="3"/>
  <c r="AK198" i="3"/>
  <c r="AH200" i="3"/>
  <c r="AK200" i="3"/>
  <c r="AH204" i="3"/>
  <c r="AK204" i="3"/>
  <c r="AH206" i="3"/>
  <c r="AK206" i="3"/>
  <c r="AH208" i="3"/>
  <c r="AK208" i="3"/>
  <c r="AH210" i="3"/>
  <c r="AK210" i="3"/>
  <c r="AH212" i="3"/>
  <c r="AK212" i="3"/>
  <c r="AH214" i="3"/>
  <c r="AK214" i="3"/>
  <c r="AH216" i="3"/>
  <c r="AK216" i="3"/>
  <c r="AH218" i="3"/>
  <c r="AK218" i="3"/>
  <c r="AH220" i="3"/>
  <c r="AK220" i="3"/>
  <c r="AH222" i="3"/>
  <c r="AK222" i="3"/>
  <c r="AH224" i="3"/>
  <c r="AK224" i="3"/>
  <c r="AH226" i="3"/>
  <c r="AK226" i="3"/>
  <c r="AH228" i="3"/>
  <c r="AK228" i="3"/>
  <c r="AH232" i="3"/>
  <c r="AK232" i="3"/>
  <c r="AH234" i="3"/>
  <c r="AK234" i="3"/>
  <c r="AH236" i="3"/>
  <c r="AK236" i="3"/>
  <c r="AH238" i="3"/>
  <c r="AK238" i="3"/>
  <c r="AH240" i="3"/>
  <c r="AK240" i="3"/>
  <c r="AH242" i="3"/>
  <c r="AK242" i="3"/>
  <c r="AH244" i="3"/>
  <c r="AK244" i="3"/>
  <c r="AH246" i="3"/>
  <c r="AK246" i="3"/>
  <c r="AH248" i="3"/>
  <c r="AK248" i="3"/>
  <c r="AH250" i="3"/>
  <c r="AK250" i="3"/>
  <c r="AH252" i="3"/>
  <c r="AK252" i="3"/>
  <c r="AH254" i="3"/>
  <c r="AK254" i="3"/>
  <c r="AH256" i="3"/>
  <c r="AK256" i="3"/>
  <c r="AH258" i="3"/>
  <c r="AK258" i="3"/>
  <c r="AH260" i="3"/>
  <c r="AK260" i="3"/>
  <c r="AH262" i="3"/>
  <c r="AK262" i="3"/>
  <c r="AH264" i="3"/>
  <c r="AK264" i="3"/>
  <c r="AH266" i="3"/>
  <c r="AK266" i="3"/>
  <c r="AH268" i="3"/>
  <c r="AK268" i="3"/>
  <c r="AH270" i="3"/>
  <c r="AK270" i="3"/>
  <c r="AH274" i="3"/>
  <c r="AK274" i="3"/>
  <c r="AH278" i="3"/>
  <c r="AK278" i="3"/>
  <c r="AH280" i="3"/>
  <c r="AK280" i="3"/>
  <c r="AH284" i="3"/>
  <c r="AK284" i="3"/>
  <c r="AH286" i="3"/>
  <c r="AK286" i="3"/>
  <c r="AH288" i="3"/>
  <c r="AK288" i="3"/>
  <c r="AH292" i="3"/>
  <c r="AK292" i="3"/>
  <c r="AH294" i="3"/>
  <c r="AK294" i="3"/>
  <c r="AH296" i="3"/>
  <c r="AK296" i="3"/>
  <c r="AH298" i="3"/>
  <c r="AK298" i="3"/>
  <c r="AH300" i="3"/>
  <c r="AK300" i="3"/>
  <c r="AH302" i="3"/>
  <c r="AK302" i="3"/>
  <c r="AH304" i="3"/>
  <c r="AK304" i="3"/>
  <c r="AH306" i="3"/>
  <c r="AK306" i="3"/>
  <c r="AH308" i="3"/>
  <c r="AK308" i="3"/>
  <c r="AH310" i="3"/>
  <c r="AK310" i="3"/>
  <c r="AH312" i="3"/>
  <c r="AK312" i="3"/>
  <c r="AH314" i="3"/>
  <c r="AK314" i="3"/>
  <c r="AH316" i="3"/>
  <c r="AK316" i="3"/>
  <c r="AH320" i="3"/>
  <c r="AK320" i="3"/>
  <c r="AH322" i="3"/>
  <c r="AK322" i="3"/>
  <c r="AH328" i="3"/>
  <c r="AK328" i="3"/>
  <c r="AH330" i="3"/>
  <c r="AK330" i="3"/>
  <c r="AH332" i="3"/>
  <c r="AK332" i="3"/>
  <c r="AH334" i="3"/>
  <c r="AK334" i="3"/>
  <c r="AH336" i="3"/>
  <c r="AK336" i="3"/>
  <c r="AH338" i="3"/>
  <c r="AK338" i="3"/>
  <c r="AH340" i="3"/>
  <c r="AK340" i="3"/>
  <c r="AH342" i="3"/>
  <c r="AK342" i="3"/>
  <c r="AH344" i="3"/>
  <c r="AK344" i="3"/>
  <c r="AH346" i="3"/>
  <c r="AK346" i="3"/>
  <c r="AH348" i="3"/>
  <c r="AK348" i="3"/>
  <c r="AH350" i="3"/>
  <c r="AK350" i="3"/>
  <c r="AH352" i="3"/>
  <c r="AK352" i="3"/>
  <c r="AH354" i="3"/>
  <c r="AK354" i="3"/>
  <c r="AH356" i="3"/>
  <c r="AK356" i="3"/>
  <c r="AH358" i="3"/>
  <c r="AK358" i="3"/>
  <c r="AH362" i="3"/>
  <c r="AK362" i="3"/>
  <c r="AH364" i="3"/>
  <c r="AK364" i="3"/>
  <c r="AH368" i="3"/>
  <c r="AK368" i="3"/>
  <c r="AH370" i="3"/>
  <c r="AK370" i="3"/>
  <c r="AH372" i="3"/>
  <c r="AK372" i="3"/>
  <c r="AH374" i="3"/>
  <c r="AK374" i="3"/>
  <c r="AH376" i="3"/>
  <c r="AK376" i="3"/>
  <c r="AH378" i="3"/>
  <c r="AK378" i="3"/>
  <c r="AH380" i="3"/>
  <c r="AK380" i="3"/>
  <c r="AH382" i="3"/>
  <c r="AK382" i="3"/>
  <c r="AH384" i="3"/>
  <c r="AK384" i="3"/>
  <c r="AH388" i="3"/>
  <c r="AK388" i="3"/>
  <c r="AH390" i="3"/>
  <c r="AK390" i="3"/>
  <c r="AH392" i="3"/>
  <c r="AK392" i="3"/>
  <c r="AH394" i="3"/>
  <c r="AK394" i="3"/>
  <c r="AH396" i="3"/>
  <c r="AK396" i="3"/>
  <c r="AH398" i="3"/>
  <c r="AK398" i="3"/>
  <c r="AH400" i="3"/>
  <c r="AK400" i="3"/>
  <c r="AH402" i="3"/>
  <c r="AK402" i="3"/>
  <c r="AH406" i="3"/>
  <c r="AK406" i="3"/>
  <c r="AH408" i="3"/>
  <c r="AK408" i="3"/>
  <c r="AH410" i="3"/>
  <c r="AK410" i="3"/>
  <c r="AH412" i="3"/>
  <c r="AK412" i="3"/>
  <c r="AH414" i="3"/>
  <c r="AK414" i="3"/>
  <c r="AH416" i="3"/>
  <c r="AK416" i="3"/>
  <c r="AH418" i="3"/>
  <c r="AK418" i="3"/>
  <c r="AH420" i="3"/>
  <c r="AK420" i="3"/>
  <c r="AH422" i="3"/>
  <c r="AK422" i="3"/>
  <c r="AH424" i="3"/>
  <c r="AK424" i="3"/>
  <c r="AH426" i="3"/>
  <c r="AK426" i="3"/>
  <c r="AH428" i="3"/>
  <c r="AK428" i="3"/>
  <c r="AH430" i="3"/>
  <c r="AK430" i="3"/>
  <c r="AH432" i="3"/>
  <c r="AK432" i="3"/>
  <c r="AH434" i="3"/>
  <c r="AK434" i="3"/>
  <c r="AH436" i="3"/>
  <c r="AK436" i="3"/>
  <c r="AH438" i="3"/>
  <c r="AK438" i="3"/>
  <c r="AH440" i="3"/>
  <c r="AK440" i="3"/>
  <c r="AH442" i="3"/>
  <c r="AK442" i="3"/>
  <c r="AH444" i="3"/>
  <c r="AK444" i="3"/>
  <c r="AH446" i="3"/>
  <c r="AK446" i="3"/>
  <c r="AH448" i="3"/>
  <c r="AK448" i="3"/>
  <c r="AH450" i="3"/>
  <c r="AK450" i="3"/>
  <c r="AH452" i="3"/>
  <c r="AK452" i="3"/>
  <c r="AH454" i="3"/>
  <c r="AK454" i="3"/>
  <c r="AH456" i="3"/>
  <c r="AK456" i="3"/>
  <c r="AH458" i="3"/>
  <c r="AK458" i="3"/>
  <c r="AH460" i="3"/>
  <c r="AK460" i="3"/>
  <c r="AH462" i="3"/>
  <c r="AK462" i="3"/>
  <c r="AH464" i="3"/>
  <c r="AK464" i="3"/>
  <c r="AH466" i="3"/>
  <c r="AK466" i="3"/>
  <c r="AH470" i="3"/>
  <c r="AK470" i="3"/>
  <c r="AH472" i="3"/>
  <c r="AK472" i="3"/>
  <c r="AH474" i="3"/>
  <c r="AK474" i="3"/>
  <c r="AH476" i="3"/>
  <c r="AK476" i="3"/>
  <c r="AH478" i="3"/>
  <c r="AK478" i="3"/>
  <c r="AH480" i="3"/>
  <c r="AK480" i="3"/>
  <c r="AH482" i="3"/>
  <c r="AK482" i="3"/>
  <c r="AH484" i="3"/>
  <c r="AK484" i="3"/>
  <c r="AH486" i="3"/>
  <c r="AK486" i="3"/>
  <c r="AH490" i="3"/>
  <c r="AK490" i="3"/>
  <c r="AH492" i="3"/>
  <c r="AK492" i="3"/>
  <c r="AH494" i="3"/>
  <c r="AK494" i="3"/>
  <c r="AH496" i="3"/>
  <c r="AK496" i="3"/>
  <c r="AH498" i="3"/>
  <c r="AK498" i="3"/>
  <c r="AH500" i="3"/>
  <c r="AK500" i="3"/>
  <c r="AH502" i="3"/>
  <c r="AK502" i="3"/>
  <c r="AH504" i="3"/>
  <c r="AK504" i="3"/>
  <c r="AH508" i="3"/>
  <c r="AK508" i="3"/>
  <c r="AH510" i="3"/>
  <c r="AK510" i="3"/>
  <c r="AH512" i="3"/>
  <c r="AK512" i="3"/>
  <c r="AH514" i="3"/>
  <c r="AK514" i="3"/>
  <c r="AH516" i="3"/>
  <c r="AK516" i="3"/>
  <c r="AH518" i="3"/>
  <c r="AK518" i="3"/>
  <c r="AH520" i="3"/>
  <c r="AK520" i="3"/>
  <c r="AH524" i="3"/>
  <c r="AK524" i="3"/>
  <c r="AH526" i="3"/>
  <c r="AK526" i="3"/>
  <c r="AH528" i="3"/>
  <c r="AK528" i="3"/>
  <c r="AH530" i="3"/>
  <c r="AK530" i="3"/>
  <c r="AH534" i="3"/>
  <c r="AK534" i="3"/>
  <c r="AH536" i="3"/>
  <c r="AK536" i="3"/>
  <c r="AH540" i="3"/>
  <c r="AK540" i="3"/>
  <c r="AH542" i="3"/>
  <c r="AK542" i="3"/>
  <c r="AH544" i="3"/>
  <c r="AK544" i="3"/>
  <c r="AH546" i="3"/>
  <c r="AK546" i="3"/>
  <c r="AH548" i="3"/>
  <c r="AK548" i="3"/>
  <c r="AH550" i="3"/>
  <c r="AK550" i="3"/>
  <c r="AH558" i="3"/>
  <c r="AK558" i="3"/>
  <c r="AH560" i="3"/>
  <c r="AK560" i="3"/>
  <c r="AH562" i="3"/>
  <c r="AK562" i="3"/>
  <c r="AH564" i="3"/>
  <c r="AK564" i="3"/>
  <c r="AH566" i="3"/>
  <c r="AK566" i="3"/>
  <c r="AH568" i="3"/>
  <c r="AK568" i="3"/>
  <c r="AH572" i="3"/>
  <c r="AK572" i="3"/>
  <c r="AH574" i="3"/>
  <c r="AK574" i="3"/>
  <c r="AH576" i="3"/>
  <c r="AK576" i="3"/>
  <c r="AH578" i="3"/>
  <c r="AK578" i="3"/>
  <c r="AH580" i="3"/>
  <c r="AK580" i="3"/>
  <c r="AH582" i="3"/>
  <c r="AK582" i="3"/>
  <c r="AH584" i="3"/>
  <c r="AK584" i="3"/>
  <c r="AH588" i="3"/>
  <c r="AK588" i="3"/>
  <c r="AH590" i="3"/>
  <c r="AK590" i="3"/>
  <c r="AH592" i="3"/>
  <c r="AK592" i="3"/>
  <c r="AH594" i="3"/>
  <c r="AK594" i="3"/>
  <c r="AH598" i="3"/>
  <c r="AK598" i="3"/>
  <c r="AH600" i="3"/>
  <c r="AK600" i="3"/>
  <c r="AH604" i="3"/>
  <c r="AK604" i="3"/>
  <c r="AH606" i="3"/>
  <c r="AK606" i="3"/>
  <c r="AH608" i="3"/>
  <c r="AK608" i="3"/>
  <c r="AH610" i="3"/>
  <c r="AK610" i="3"/>
  <c r="AH612" i="3"/>
  <c r="AK612" i="3"/>
  <c r="AH614" i="3"/>
  <c r="AK614" i="3"/>
  <c r="AH616" i="3"/>
  <c r="AK616" i="3"/>
  <c r="AH620" i="3"/>
  <c r="AK620" i="3"/>
  <c r="AH622" i="3"/>
  <c r="AK622" i="3"/>
  <c r="AH624" i="3"/>
  <c r="AK624" i="3"/>
  <c r="AH626" i="3"/>
  <c r="AK626" i="3"/>
  <c r="AH628" i="3"/>
  <c r="AK628" i="3"/>
  <c r="AH630" i="3"/>
  <c r="AK630" i="3"/>
  <c r="AH632" i="3"/>
  <c r="AK632" i="3"/>
  <c r="AH638" i="3"/>
  <c r="AK638" i="3"/>
  <c r="AH640" i="3"/>
  <c r="AK640" i="3"/>
  <c r="AH642" i="3"/>
  <c r="AK642" i="3"/>
  <c r="AH644" i="3"/>
  <c r="AK644" i="3"/>
  <c r="AH646" i="3"/>
  <c r="AK646" i="3"/>
  <c r="AH648" i="3"/>
  <c r="AK648" i="3"/>
  <c r="AH652" i="3"/>
  <c r="AK652" i="3"/>
  <c r="AH656" i="3"/>
  <c r="AK656" i="3"/>
  <c r="AH660" i="3"/>
  <c r="AK660" i="3"/>
  <c r="AH664" i="3"/>
  <c r="AK664" i="3"/>
  <c r="AH668" i="3"/>
  <c r="AK668" i="3"/>
  <c r="AH672" i="3"/>
  <c r="AK672" i="3"/>
  <c r="AH680" i="3"/>
  <c r="AK680" i="3"/>
  <c r="AH684" i="3"/>
  <c r="AK684" i="3"/>
  <c r="AH688" i="3"/>
  <c r="AK688" i="3"/>
  <c r="AH692" i="3"/>
  <c r="AK692" i="3"/>
  <c r="AH11" i="3"/>
  <c r="AK11" i="3"/>
  <c r="AH13" i="3"/>
  <c r="AK13" i="3"/>
  <c r="AH15" i="3"/>
  <c r="AK15" i="3"/>
  <c r="AH17" i="3"/>
  <c r="AK17" i="3"/>
  <c r="AH19" i="3"/>
  <c r="AK19" i="3"/>
  <c r="AH21" i="3"/>
  <c r="AK21" i="3"/>
  <c r="AH23" i="3"/>
  <c r="AK23" i="3"/>
  <c r="AH25" i="3"/>
  <c r="AK25" i="3"/>
  <c r="AH27" i="3"/>
  <c r="AK27" i="3"/>
  <c r="AH29" i="3"/>
  <c r="AK29" i="3"/>
  <c r="AH31" i="3"/>
  <c r="AK31" i="3"/>
  <c r="AH33" i="3"/>
  <c r="AK33" i="3"/>
  <c r="AH35" i="3"/>
  <c r="AK35" i="3"/>
  <c r="AH37" i="3"/>
  <c r="AK37" i="3"/>
  <c r="AH39" i="3"/>
  <c r="AK39" i="3"/>
  <c r="AH41" i="3"/>
  <c r="AK41" i="3"/>
  <c r="AH43" i="3"/>
  <c r="AK43" i="3"/>
  <c r="AH45" i="3"/>
  <c r="AK45" i="3"/>
  <c r="AH47" i="3"/>
  <c r="AK47" i="3"/>
  <c r="AH49" i="3"/>
  <c r="AK49" i="3"/>
  <c r="AH51" i="3"/>
  <c r="AK51" i="3"/>
  <c r="AH53" i="3"/>
  <c r="AK53" i="3"/>
  <c r="AH55" i="3"/>
  <c r="AK55" i="3"/>
  <c r="AH59" i="3"/>
  <c r="AK59" i="3"/>
  <c r="AH63" i="3"/>
  <c r="AK63" i="3"/>
  <c r="AH67" i="3"/>
  <c r="AK67" i="3"/>
  <c r="AH69" i="3"/>
  <c r="AK69" i="3"/>
  <c r="AH71" i="3"/>
  <c r="AK71" i="3"/>
  <c r="AH73" i="3"/>
  <c r="AK73" i="3"/>
  <c r="AH75" i="3"/>
  <c r="AK75" i="3"/>
  <c r="AH77" i="3"/>
  <c r="AK77" i="3"/>
  <c r="AH79" i="3"/>
  <c r="AK79" i="3"/>
  <c r="AH81" i="3"/>
  <c r="AK81" i="3"/>
  <c r="AH83" i="3"/>
  <c r="AK83" i="3"/>
  <c r="AH85" i="3"/>
  <c r="AK85" i="3"/>
  <c r="AH87" i="3"/>
  <c r="AK87" i="3"/>
  <c r="AH89" i="3"/>
  <c r="AK89" i="3"/>
  <c r="AH91" i="3"/>
  <c r="AK91" i="3"/>
  <c r="AH95" i="3"/>
  <c r="AK95" i="3"/>
  <c r="AH97" i="3"/>
  <c r="AK97" i="3"/>
  <c r="AH99" i="3"/>
  <c r="AK99" i="3"/>
  <c r="AH103" i="3"/>
  <c r="AK103" i="3"/>
  <c r="AH105" i="3"/>
  <c r="AK105" i="3"/>
  <c r="AH107" i="3"/>
  <c r="AK107" i="3"/>
  <c r="AH109" i="3"/>
  <c r="AK109" i="3"/>
  <c r="AH111" i="3"/>
  <c r="AK111" i="3"/>
  <c r="AH113" i="3"/>
  <c r="AK113" i="3"/>
  <c r="AH115" i="3"/>
  <c r="AK115" i="3"/>
  <c r="AH117" i="3"/>
  <c r="AK117" i="3"/>
  <c r="AH119" i="3"/>
  <c r="AK119" i="3"/>
  <c r="AH121" i="3"/>
  <c r="AK121" i="3"/>
  <c r="AH123" i="3"/>
  <c r="AK123" i="3"/>
  <c r="AH125" i="3"/>
  <c r="AK125" i="3"/>
  <c r="AH127" i="3"/>
  <c r="AK127" i="3"/>
  <c r="AH129" i="3"/>
  <c r="AK129" i="3"/>
  <c r="AH131" i="3"/>
  <c r="AK131" i="3"/>
  <c r="AH133" i="3"/>
  <c r="AK133" i="3"/>
  <c r="AH135" i="3"/>
  <c r="AK135" i="3"/>
  <c r="AH137" i="3"/>
  <c r="AK137" i="3"/>
  <c r="AH139" i="3"/>
  <c r="AK139" i="3"/>
  <c r="AH141" i="3"/>
  <c r="AK141" i="3"/>
  <c r="AH143" i="3"/>
  <c r="AK143" i="3"/>
  <c r="AH145" i="3"/>
  <c r="AK145" i="3"/>
  <c r="AH147" i="3"/>
  <c r="AK147" i="3"/>
  <c r="AH149" i="3"/>
  <c r="AK149" i="3"/>
  <c r="AH151" i="3"/>
  <c r="AK151" i="3"/>
  <c r="AH155" i="3"/>
  <c r="AK155" i="3"/>
  <c r="AH157" i="3"/>
  <c r="AK157" i="3"/>
  <c r="AH159" i="3"/>
  <c r="AK159" i="3"/>
  <c r="AH161" i="3"/>
  <c r="AK161" i="3"/>
  <c r="AH163" i="3"/>
  <c r="AK163" i="3"/>
  <c r="AH165" i="3"/>
  <c r="AK165" i="3"/>
  <c r="AH167" i="3"/>
  <c r="AK167" i="3"/>
  <c r="AH171" i="3"/>
  <c r="AK171" i="3"/>
  <c r="AH173" i="3"/>
  <c r="AK173" i="3"/>
  <c r="AH175" i="3"/>
  <c r="AK175" i="3"/>
  <c r="AH177" i="3"/>
  <c r="AK177" i="3"/>
  <c r="AH179" i="3"/>
  <c r="AK179" i="3"/>
  <c r="AH181" i="3"/>
  <c r="AK181" i="3"/>
  <c r="AH183" i="3"/>
  <c r="AK183" i="3"/>
  <c r="AH187" i="3"/>
  <c r="AK187" i="3"/>
  <c r="AH189" i="3"/>
  <c r="AK189" i="3"/>
  <c r="AH191" i="3"/>
  <c r="AK191" i="3"/>
  <c r="AH193" i="3"/>
  <c r="AK193" i="3"/>
  <c r="AH195" i="3"/>
  <c r="AK195" i="3"/>
  <c r="AH197" i="3"/>
  <c r="AK197" i="3"/>
  <c r="AH199" i="3"/>
  <c r="AK199" i="3"/>
  <c r="AH201" i="3"/>
  <c r="AK201" i="3"/>
  <c r="AH203" i="3"/>
  <c r="AK203" i="3"/>
  <c r="AH207" i="3"/>
  <c r="AK207" i="3"/>
  <c r="AH209" i="3"/>
  <c r="AK209" i="3"/>
  <c r="AH211" i="3"/>
  <c r="AK211" i="3"/>
  <c r="AH213" i="3"/>
  <c r="AK213" i="3"/>
  <c r="AH215" i="3"/>
  <c r="AK215" i="3"/>
  <c r="AH217" i="3"/>
  <c r="AK217" i="3"/>
  <c r="AH219" i="3"/>
  <c r="AK219" i="3"/>
  <c r="AH221" i="3"/>
  <c r="AK221" i="3"/>
  <c r="AH223" i="3"/>
  <c r="AK223" i="3"/>
  <c r="AH225" i="3"/>
  <c r="AK225" i="3"/>
  <c r="AH227" i="3"/>
  <c r="AK227" i="3"/>
  <c r="AH229" i="3"/>
  <c r="AK229" i="3"/>
  <c r="AH231" i="3"/>
  <c r="AK231" i="3"/>
  <c r="AH233" i="3"/>
  <c r="AK233" i="3"/>
  <c r="AH235" i="3"/>
  <c r="AK235" i="3"/>
  <c r="AH237" i="3"/>
  <c r="AK237" i="3"/>
  <c r="AH239" i="3"/>
  <c r="AK239" i="3"/>
  <c r="AH243" i="3"/>
  <c r="AK243" i="3"/>
  <c r="AH245" i="3"/>
  <c r="AK245" i="3"/>
  <c r="AH247" i="3"/>
  <c r="AK247" i="3"/>
  <c r="AH249" i="3"/>
  <c r="AK249" i="3"/>
  <c r="AH251" i="3"/>
  <c r="AK251" i="3"/>
  <c r="AH253" i="3"/>
  <c r="AK253" i="3"/>
  <c r="AH255" i="3"/>
  <c r="AK255" i="3"/>
  <c r="AH257" i="3"/>
  <c r="AK257" i="3"/>
  <c r="AH259" i="3"/>
  <c r="AK259" i="3"/>
  <c r="AH261" i="3"/>
  <c r="AK261" i="3"/>
  <c r="AH263" i="3"/>
  <c r="AK263" i="3"/>
  <c r="AH265" i="3"/>
  <c r="AK265" i="3"/>
  <c r="AH267" i="3"/>
  <c r="AK267" i="3"/>
  <c r="AH269" i="3"/>
  <c r="AK269" i="3"/>
  <c r="AH271" i="3"/>
  <c r="AK271" i="3"/>
  <c r="AH273" i="3"/>
  <c r="AK273" i="3"/>
  <c r="AH275" i="3"/>
  <c r="AK275" i="3"/>
  <c r="AH277" i="3"/>
  <c r="AK277" i="3"/>
  <c r="AH279" i="3"/>
  <c r="AK279" i="3"/>
  <c r="AH281" i="3"/>
  <c r="AK281" i="3"/>
  <c r="AH283" i="3"/>
  <c r="AK283" i="3"/>
  <c r="AH285" i="3"/>
  <c r="AK285" i="3"/>
  <c r="AH287" i="3"/>
  <c r="AK287" i="3"/>
  <c r="AH289" i="3"/>
  <c r="AK289" i="3"/>
  <c r="AH291" i="3"/>
  <c r="AK291" i="3"/>
  <c r="AH293" i="3"/>
  <c r="AK293" i="3"/>
  <c r="AH295" i="3"/>
  <c r="AK295" i="3"/>
  <c r="AH297" i="3"/>
  <c r="AK297" i="3"/>
  <c r="AH299" i="3"/>
  <c r="AK299" i="3"/>
  <c r="AH301" i="3"/>
  <c r="AK301" i="3"/>
  <c r="AH303" i="3"/>
  <c r="AK303" i="3"/>
  <c r="AH305" i="3"/>
  <c r="AK305" i="3"/>
  <c r="AH307" i="3"/>
  <c r="AK307" i="3"/>
  <c r="AH309" i="3"/>
  <c r="AK309" i="3"/>
  <c r="AH311" i="3"/>
  <c r="AK311" i="3"/>
  <c r="AH313" i="3"/>
  <c r="AK313" i="3"/>
  <c r="AH315" i="3"/>
  <c r="AK315" i="3"/>
  <c r="AH317" i="3"/>
  <c r="AK317" i="3"/>
  <c r="AH319" i="3"/>
  <c r="AK319" i="3"/>
  <c r="AH321" i="3"/>
  <c r="AK321" i="3"/>
  <c r="AH323" i="3"/>
  <c r="AK323" i="3"/>
  <c r="AH325" i="3"/>
  <c r="AK325" i="3"/>
  <c r="AH327" i="3"/>
  <c r="AK327" i="3"/>
  <c r="AH329" i="3"/>
  <c r="AK329" i="3"/>
  <c r="AH331" i="3"/>
  <c r="AK331" i="3"/>
  <c r="AH333" i="3"/>
  <c r="AK333" i="3"/>
  <c r="AH335" i="3"/>
  <c r="AK335" i="3"/>
  <c r="AH337" i="3"/>
  <c r="AK337" i="3"/>
  <c r="AH339" i="3"/>
  <c r="AK339" i="3"/>
  <c r="AH341" i="3"/>
  <c r="AK341" i="3"/>
  <c r="AH343" i="3"/>
  <c r="AK343" i="3"/>
  <c r="AH345" i="3"/>
  <c r="AK345" i="3"/>
  <c r="AH347" i="3"/>
  <c r="AK347" i="3"/>
  <c r="AH349" i="3"/>
  <c r="AK349" i="3"/>
  <c r="AH351" i="3"/>
  <c r="AK351" i="3"/>
  <c r="AH353" i="3"/>
  <c r="AK353" i="3"/>
  <c r="AH355" i="3"/>
  <c r="AK355" i="3"/>
  <c r="AH357" i="3"/>
  <c r="AK357" i="3"/>
  <c r="AH359" i="3"/>
  <c r="AK359" i="3"/>
  <c r="AH361" i="3"/>
  <c r="AK361" i="3"/>
  <c r="AH363" i="3"/>
  <c r="AK363" i="3"/>
  <c r="AH365" i="3"/>
  <c r="AK365" i="3"/>
  <c r="AH369" i="3"/>
  <c r="AK369" i="3"/>
  <c r="AH373" i="3"/>
  <c r="AK373" i="3"/>
  <c r="AH375" i="3"/>
  <c r="AK375" i="3"/>
  <c r="AH377" i="3"/>
  <c r="AK377" i="3"/>
  <c r="AH379" i="3"/>
  <c r="AK379" i="3"/>
  <c r="AH381" i="3"/>
  <c r="AK381" i="3"/>
  <c r="AH383" i="3"/>
  <c r="AK383" i="3"/>
  <c r="AH385" i="3"/>
  <c r="AK385" i="3"/>
  <c r="AH387" i="3"/>
  <c r="AK387" i="3"/>
  <c r="AH389" i="3"/>
  <c r="AK389" i="3"/>
  <c r="AH391" i="3"/>
  <c r="AK391" i="3"/>
  <c r="AH393" i="3"/>
  <c r="AK393" i="3"/>
  <c r="AH395" i="3"/>
  <c r="AK395" i="3"/>
  <c r="AH397" i="3"/>
  <c r="AK397" i="3"/>
  <c r="AH399" i="3"/>
  <c r="AK399" i="3"/>
  <c r="AH401" i="3"/>
  <c r="AK401" i="3"/>
  <c r="AH403" i="3"/>
  <c r="AK403" i="3"/>
  <c r="AH405" i="3"/>
  <c r="AK405" i="3"/>
  <c r="AH409" i="3"/>
  <c r="AK409" i="3"/>
  <c r="AH411" i="3"/>
  <c r="AK411" i="3"/>
  <c r="AH413" i="3"/>
  <c r="AK413" i="3"/>
  <c r="AH415" i="3"/>
  <c r="AK415" i="3"/>
  <c r="AH417" i="3"/>
  <c r="AK417" i="3"/>
  <c r="AH419" i="3"/>
  <c r="AK419" i="3"/>
  <c r="AH421" i="3"/>
  <c r="AK421" i="3"/>
  <c r="AH423" i="3"/>
  <c r="AK423" i="3"/>
  <c r="AH425" i="3"/>
  <c r="AK425" i="3"/>
  <c r="AH427" i="3"/>
  <c r="AK427" i="3"/>
  <c r="AH429" i="3"/>
  <c r="AK429" i="3"/>
  <c r="AH433" i="3"/>
  <c r="AK433" i="3"/>
  <c r="AH435" i="3"/>
  <c r="AK435" i="3"/>
  <c r="AH437" i="3"/>
  <c r="AK437" i="3"/>
  <c r="AH439" i="3"/>
  <c r="AK439" i="3"/>
  <c r="AH441" i="3"/>
  <c r="AK441" i="3"/>
  <c r="AH443" i="3"/>
  <c r="AK443" i="3"/>
  <c r="AH445" i="3"/>
  <c r="AK445" i="3"/>
  <c r="AH447" i="3"/>
  <c r="AK447" i="3"/>
  <c r="AH449" i="3"/>
  <c r="AK449" i="3"/>
  <c r="AH453" i="3"/>
  <c r="AK453" i="3"/>
  <c r="AH457" i="3"/>
  <c r="AK457" i="3"/>
  <c r="AH459" i="3"/>
  <c r="AK459" i="3"/>
  <c r="AH461" i="3"/>
  <c r="AK461" i="3"/>
  <c r="AH463" i="3"/>
  <c r="AK463" i="3"/>
  <c r="AH465" i="3"/>
  <c r="AK465" i="3"/>
  <c r="AH467" i="3"/>
  <c r="AK467" i="3"/>
  <c r="AH469" i="3"/>
  <c r="AK469" i="3"/>
  <c r="AH473" i="3"/>
  <c r="AK473" i="3"/>
  <c r="AH475" i="3"/>
  <c r="AK475" i="3"/>
  <c r="AH477" i="3"/>
  <c r="AK477" i="3"/>
  <c r="AH479" i="3"/>
  <c r="AK479" i="3"/>
  <c r="AH481" i="3"/>
  <c r="AK481" i="3"/>
  <c r="AH483" i="3"/>
  <c r="AK483" i="3"/>
  <c r="AH485" i="3"/>
  <c r="AK485" i="3"/>
  <c r="AH487" i="3"/>
  <c r="AK487" i="3"/>
  <c r="AH489" i="3"/>
  <c r="AK489" i="3"/>
  <c r="AH491" i="3"/>
  <c r="AK491" i="3"/>
  <c r="AH493" i="3"/>
  <c r="AK493" i="3"/>
  <c r="AH497" i="3"/>
  <c r="AK497" i="3"/>
  <c r="AH499" i="3"/>
  <c r="AK499" i="3"/>
  <c r="AH501" i="3"/>
  <c r="AK501" i="3"/>
  <c r="AH503" i="3"/>
  <c r="AK503" i="3"/>
  <c r="AH505" i="3"/>
  <c r="AK505" i="3"/>
  <c r="AH507" i="3"/>
  <c r="AK507" i="3"/>
  <c r="AH509" i="3"/>
  <c r="AK509" i="3"/>
  <c r="AH511" i="3"/>
  <c r="AK511" i="3"/>
  <c r="AH513" i="3"/>
  <c r="AK513" i="3"/>
  <c r="AH515" i="3"/>
  <c r="AK515" i="3"/>
  <c r="AH517" i="3"/>
  <c r="AK517" i="3"/>
  <c r="AH519" i="3"/>
  <c r="AK519" i="3"/>
  <c r="AH521" i="3"/>
  <c r="AK521" i="3"/>
  <c r="AH523" i="3"/>
  <c r="AK523" i="3"/>
  <c r="AH525" i="3"/>
  <c r="AK525" i="3"/>
  <c r="AH527" i="3"/>
  <c r="AK527" i="3"/>
  <c r="AH529" i="3"/>
  <c r="AK529" i="3"/>
  <c r="AH533" i="3"/>
  <c r="AK533" i="3"/>
  <c r="AH535" i="3"/>
  <c r="AK535" i="3"/>
  <c r="AH537" i="3"/>
  <c r="AK537" i="3"/>
  <c r="AH539" i="3"/>
  <c r="AK539" i="3"/>
  <c r="AH541" i="3"/>
  <c r="AK541" i="3"/>
  <c r="AH543" i="3"/>
  <c r="AK543" i="3"/>
  <c r="AH545" i="3"/>
  <c r="AK545" i="3"/>
  <c r="AH547" i="3"/>
  <c r="AK547" i="3"/>
  <c r="AH549" i="3"/>
  <c r="AK549" i="3"/>
  <c r="AH551" i="3"/>
  <c r="AK551" i="3"/>
  <c r="AH553" i="3"/>
  <c r="AK553" i="3"/>
  <c r="AH555" i="3"/>
  <c r="AK555" i="3"/>
  <c r="AH557" i="3"/>
  <c r="AK557" i="3"/>
  <c r="AH561" i="3"/>
  <c r="AK561" i="3"/>
  <c r="AH563" i="3"/>
  <c r="AK563" i="3"/>
  <c r="AH565" i="3"/>
  <c r="AK565" i="3"/>
  <c r="AH569" i="3"/>
  <c r="AK569" i="3"/>
  <c r="AH571" i="3"/>
  <c r="AK571" i="3"/>
  <c r="AH573" i="3"/>
  <c r="AK573" i="3"/>
  <c r="AH575" i="3"/>
  <c r="AK575" i="3"/>
  <c r="AH577" i="3"/>
  <c r="AK577" i="3"/>
  <c r="AH579" i="3"/>
  <c r="AK579" i="3"/>
  <c r="AH583" i="3"/>
  <c r="AK583" i="3"/>
  <c r="AH585" i="3"/>
  <c r="AK585" i="3"/>
  <c r="AH587" i="3"/>
  <c r="AK587" i="3"/>
  <c r="AH589" i="3"/>
  <c r="AK589" i="3"/>
  <c r="AH591" i="3"/>
  <c r="AK591" i="3"/>
  <c r="AH593" i="3"/>
  <c r="AK593" i="3"/>
  <c r="AH599" i="3"/>
  <c r="AK599" i="3"/>
  <c r="AH603" i="3"/>
  <c r="AK603" i="3"/>
  <c r="AH605" i="3"/>
  <c r="AK605" i="3"/>
  <c r="AH607" i="3"/>
  <c r="AK607" i="3"/>
  <c r="AH609" i="3"/>
  <c r="AK609" i="3"/>
  <c r="AH611" i="3"/>
  <c r="AK611" i="3"/>
  <c r="AH615" i="3"/>
  <c r="AK615" i="3"/>
  <c r="AH617" i="3"/>
  <c r="AK617" i="3"/>
  <c r="AH619" i="3"/>
  <c r="AK619" i="3"/>
  <c r="AH621" i="3"/>
  <c r="AK621" i="3"/>
  <c r="AH625" i="3"/>
  <c r="AK625" i="3"/>
  <c r="AH635" i="3"/>
  <c r="AK635" i="3"/>
  <c r="AH637" i="3"/>
  <c r="AK637" i="3"/>
  <c r="AH639" i="3"/>
  <c r="AK639" i="3"/>
  <c r="AH641" i="3"/>
  <c r="AK641" i="3"/>
  <c r="AH643" i="3"/>
  <c r="AK643" i="3"/>
  <c r="AH647" i="3"/>
  <c r="AK647" i="3"/>
  <c r="AH649" i="3"/>
  <c r="AK649" i="3"/>
  <c r="AH653" i="3"/>
  <c r="AK653" i="3"/>
  <c r="AH655" i="3"/>
  <c r="AK655" i="3"/>
  <c r="AH659" i="3"/>
  <c r="AK659" i="3"/>
  <c r="AH665" i="3"/>
  <c r="AK665" i="3"/>
  <c r="AH667" i="3"/>
  <c r="AK667" i="3"/>
  <c r="AH669" i="3"/>
  <c r="AK669" i="3"/>
  <c r="AH671" i="3"/>
  <c r="AK671" i="3"/>
  <c r="AH673" i="3"/>
  <c r="AK673" i="3"/>
  <c r="AH675" i="3"/>
  <c r="AK675" i="3"/>
  <c r="AH677" i="3"/>
  <c r="AK677" i="3"/>
  <c r="AH679" i="3"/>
  <c r="AK679" i="3"/>
  <c r="AH687" i="3"/>
  <c r="AK687" i="3"/>
  <c r="AH691" i="3"/>
  <c r="AK691" i="3"/>
  <c r="AK1" i="3"/>
  <c r="AO90" i="3"/>
  <c r="AO93" i="3"/>
  <c r="AO86" i="3"/>
  <c r="AO71" i="3"/>
  <c r="AO79" i="3"/>
  <c r="AO68" i="3"/>
  <c r="AO95" i="3"/>
  <c r="AO77" i="3"/>
  <c r="AO84" i="3"/>
  <c r="AO82" i="3"/>
  <c r="AO80" i="3"/>
  <c r="AO75" i="3"/>
  <c r="AO78" i="3"/>
  <c r="AO70" i="3"/>
  <c r="AO89" i="3"/>
  <c r="AO74" i="3"/>
  <c r="AO76" i="3"/>
  <c r="AO63" i="3"/>
  <c r="AO88" i="3"/>
  <c r="AO69" i="3"/>
  <c r="AO67" i="3"/>
  <c r="AO83" i="3"/>
  <c r="AO91" i="3"/>
  <c r="AO92" i="3"/>
  <c r="AO96" i="3"/>
  <c r="AO94" i="3"/>
  <c r="AO66" i="3"/>
  <c r="AO73" i="3"/>
  <c r="AO85" i="3"/>
  <c r="AO64" i="3"/>
  <c r="AO87" i="3"/>
  <c r="AO65" i="3"/>
  <c r="AO81" i="3"/>
  <c r="AO72" i="3"/>
  <c r="AI1" i="1"/>
  <c r="BI339" i="1"/>
  <c r="BI335" i="1"/>
  <c r="BI331" i="1"/>
  <c r="BI327" i="1"/>
  <c r="BI323" i="1"/>
  <c r="BI319" i="1"/>
  <c r="BI315" i="1"/>
  <c r="BI311" i="1"/>
  <c r="BI307" i="1"/>
  <c r="BI303" i="1"/>
  <c r="BI299" i="1"/>
  <c r="BI295" i="1"/>
  <c r="BI291" i="1"/>
  <c r="BI287" i="1"/>
  <c r="BI283" i="1"/>
  <c r="BI279" i="1"/>
  <c r="BI275" i="1"/>
  <c r="BI271" i="1"/>
  <c r="BI267" i="1"/>
  <c r="BI263" i="1"/>
  <c r="BI259" i="1"/>
  <c r="BI255" i="1"/>
  <c r="BI251" i="1"/>
  <c r="BI247" i="1"/>
  <c r="BI243" i="1"/>
  <c r="BI239" i="1"/>
  <c r="BI235" i="1"/>
  <c r="BI231" i="1"/>
  <c r="BI227" i="1"/>
  <c r="BI223" i="1"/>
  <c r="BI219" i="1"/>
  <c r="BI215" i="1"/>
  <c r="BI211" i="1"/>
  <c r="BI207" i="1"/>
  <c r="BI203" i="1"/>
  <c r="BI199" i="1"/>
  <c r="BI195" i="1"/>
  <c r="BI191" i="1"/>
  <c r="BI187" i="1"/>
  <c r="BI183" i="1"/>
  <c r="BI179" i="1"/>
  <c r="BI175" i="1"/>
  <c r="BI171" i="1"/>
  <c r="BI167" i="1"/>
  <c r="BI163" i="1"/>
  <c r="BI159" i="1"/>
  <c r="BI155" i="1"/>
  <c r="BI151" i="1"/>
  <c r="BI147" i="1"/>
  <c r="BI143" i="1"/>
  <c r="BI139" i="1"/>
  <c r="BI135" i="1"/>
  <c r="BI131" i="1"/>
  <c r="BI127" i="1"/>
  <c r="BI123" i="1"/>
  <c r="BI119" i="1"/>
  <c r="BI115" i="1"/>
  <c r="BI111" i="1"/>
  <c r="BI107" i="1"/>
  <c r="BI103" i="1"/>
  <c r="BI99" i="1"/>
  <c r="BI95" i="1"/>
  <c r="BI91" i="1"/>
  <c r="BI87" i="1"/>
  <c r="BI83" i="1"/>
  <c r="BI79" i="1"/>
  <c r="BI75" i="1"/>
  <c r="BI71" i="1"/>
  <c r="BI67" i="1"/>
  <c r="BI63" i="1"/>
  <c r="BI59" i="1"/>
  <c r="BI55" i="1"/>
  <c r="BI51" i="1"/>
  <c r="BI47" i="1"/>
  <c r="BI43" i="1"/>
  <c r="BI39" i="1"/>
  <c r="BI35" i="1"/>
  <c r="BI31" i="1"/>
  <c r="BI27" i="1"/>
  <c r="BI23" i="1"/>
  <c r="BI19" i="1"/>
  <c r="BI15" i="1"/>
  <c r="BI11" i="1"/>
  <c r="BI7" i="1"/>
  <c r="BI332" i="1"/>
  <c r="BI296" i="1"/>
  <c r="BI284" i="1"/>
  <c r="BI272" i="1"/>
  <c r="BI260" i="1"/>
  <c r="BI248" i="1"/>
  <c r="BI236" i="1"/>
  <c r="BI224" i="1"/>
  <c r="BI212" i="1"/>
  <c r="BI200" i="1"/>
  <c r="BI188" i="1"/>
  <c r="BI176" i="1"/>
  <c r="BI164" i="1"/>
  <c r="BI152" i="1"/>
  <c r="BI136" i="1"/>
  <c r="BI124" i="1"/>
  <c r="BI112" i="1"/>
  <c r="BI96" i="1"/>
  <c r="BI84" i="1"/>
  <c r="BI72" i="1"/>
  <c r="BI60" i="1"/>
  <c r="BI48" i="1"/>
  <c r="BI36" i="1"/>
  <c r="BI24" i="1"/>
  <c r="BI338" i="1"/>
  <c r="BI334" i="1"/>
  <c r="BI330" i="1"/>
  <c r="BI326" i="1"/>
  <c r="BI322" i="1"/>
  <c r="BI318" i="1"/>
  <c r="BI314" i="1"/>
  <c r="BI310" i="1"/>
  <c r="BI306" i="1"/>
  <c r="BI302" i="1"/>
  <c r="BI298" i="1"/>
  <c r="BI294" i="1"/>
  <c r="BI290" i="1"/>
  <c r="BI286" i="1"/>
  <c r="BI282" i="1"/>
  <c r="BI278" i="1"/>
  <c r="BI274" i="1"/>
  <c r="BI270" i="1"/>
  <c r="BI266" i="1"/>
  <c r="BI262" i="1"/>
  <c r="BI258" i="1"/>
  <c r="BI254" i="1"/>
  <c r="BI250" i="1"/>
  <c r="BI246" i="1"/>
  <c r="BI242" i="1"/>
  <c r="BI238" i="1"/>
  <c r="BI234" i="1"/>
  <c r="BI230" i="1"/>
  <c r="BI226" i="1"/>
  <c r="BI222" i="1"/>
  <c r="BI218" i="1"/>
  <c r="BI214" i="1"/>
  <c r="BI210" i="1"/>
  <c r="BI206" i="1"/>
  <c r="BI202" i="1"/>
  <c r="BI198" i="1"/>
  <c r="BI194" i="1"/>
  <c r="BI190" i="1"/>
  <c r="BI186" i="1"/>
  <c r="BI182" i="1"/>
  <c r="BI178" i="1"/>
  <c r="BI174" i="1"/>
  <c r="BI170" i="1"/>
  <c r="BI166" i="1"/>
  <c r="BI162" i="1"/>
  <c r="BI158" i="1"/>
  <c r="BI154" i="1"/>
  <c r="BI150" i="1"/>
  <c r="BI146" i="1"/>
  <c r="BI142" i="1"/>
  <c r="BI138" i="1"/>
  <c r="BI134" i="1"/>
  <c r="BI130" i="1"/>
  <c r="BI126" i="1"/>
  <c r="BI122" i="1"/>
  <c r="BI118" i="1"/>
  <c r="BI114" i="1"/>
  <c r="BI110" i="1"/>
  <c r="BI106" i="1"/>
  <c r="BI102" i="1"/>
  <c r="BI98" i="1"/>
  <c r="BI94" i="1"/>
  <c r="BI90" i="1"/>
  <c r="BI86" i="1"/>
  <c r="BI82" i="1"/>
  <c r="BI78" i="1"/>
  <c r="BI74" i="1"/>
  <c r="BI70" i="1"/>
  <c r="BI66" i="1"/>
  <c r="BI62" i="1"/>
  <c r="BI58" i="1"/>
  <c r="BI54" i="1"/>
  <c r="BI50" i="1"/>
  <c r="BI46" i="1"/>
  <c r="BI42" i="1"/>
  <c r="BI38" i="1"/>
  <c r="BI34" i="1"/>
  <c r="BI30" i="1"/>
  <c r="BI26" i="1"/>
  <c r="BI22" i="1"/>
  <c r="BI18" i="1"/>
  <c r="BI14" i="1"/>
  <c r="BI10" i="1"/>
  <c r="BI6" i="1"/>
  <c r="BI328" i="1"/>
  <c r="BI320" i="1"/>
  <c r="BI312" i="1"/>
  <c r="BI304" i="1"/>
  <c r="BI292" i="1"/>
  <c r="BI280" i="1"/>
  <c r="BI264" i="1"/>
  <c r="BI252" i="1"/>
  <c r="BI244" i="1"/>
  <c r="BI228" i="1"/>
  <c r="BI216" i="1"/>
  <c r="BI204" i="1"/>
  <c r="BI192" i="1"/>
  <c r="BI184" i="1"/>
  <c r="BI172" i="1"/>
  <c r="BI160" i="1"/>
  <c r="BI144" i="1"/>
  <c r="BI132" i="1"/>
  <c r="BI120" i="1"/>
  <c r="BI108" i="1"/>
  <c r="BI100" i="1"/>
  <c r="BI88" i="1"/>
  <c r="BI76" i="1"/>
  <c r="BI64" i="1"/>
  <c r="BI52" i="1"/>
  <c r="BI40" i="1"/>
  <c r="BI28" i="1"/>
  <c r="BI16" i="1"/>
  <c r="BI12" i="1"/>
  <c r="BI337" i="1"/>
  <c r="BI333" i="1"/>
  <c r="BI329" i="1"/>
  <c r="BI325" i="1"/>
  <c r="BI321" i="1"/>
  <c r="BI317" i="1"/>
  <c r="BI313" i="1"/>
  <c r="BI309" i="1"/>
  <c r="BI305" i="1"/>
  <c r="BI301" i="1"/>
  <c r="BI297" i="1"/>
  <c r="BI293" i="1"/>
  <c r="BI289" i="1"/>
  <c r="BI285" i="1"/>
  <c r="BI281" i="1"/>
  <c r="BI277" i="1"/>
  <c r="BI273" i="1"/>
  <c r="BI269" i="1"/>
  <c r="BI265" i="1"/>
  <c r="BI261" i="1"/>
  <c r="BI257" i="1"/>
  <c r="BI253" i="1"/>
  <c r="BI249" i="1"/>
  <c r="BI245" i="1"/>
  <c r="BI241" i="1"/>
  <c r="BI237" i="1"/>
  <c r="BI233" i="1"/>
  <c r="BI229" i="1"/>
  <c r="BI225" i="1"/>
  <c r="BI221" i="1"/>
  <c r="BI217" i="1"/>
  <c r="BI213" i="1"/>
  <c r="BI209" i="1"/>
  <c r="BI205" i="1"/>
  <c r="BI201" i="1"/>
  <c r="BI197" i="1"/>
  <c r="BI193" i="1"/>
  <c r="BI189" i="1"/>
  <c r="BI185" i="1"/>
  <c r="BI181" i="1"/>
  <c r="BI177" i="1"/>
  <c r="BI173" i="1"/>
  <c r="BI169" i="1"/>
  <c r="BI165" i="1"/>
  <c r="BI161" i="1"/>
  <c r="BI157" i="1"/>
  <c r="BI153" i="1"/>
  <c r="BI149" i="1"/>
  <c r="BI145" i="1"/>
  <c r="BI141" i="1"/>
  <c r="BI137" i="1"/>
  <c r="BI133" i="1"/>
  <c r="BI129" i="1"/>
  <c r="BI125" i="1"/>
  <c r="BI121" i="1"/>
  <c r="BI117" i="1"/>
  <c r="BI113" i="1"/>
  <c r="BI109" i="1"/>
  <c r="BI105" i="1"/>
  <c r="BI101" i="1"/>
  <c r="BI97" i="1"/>
  <c r="BI93" i="1"/>
  <c r="BI89" i="1"/>
  <c r="BI85" i="1"/>
  <c r="BI81" i="1"/>
  <c r="BI77" i="1"/>
  <c r="BI73" i="1"/>
  <c r="BI69" i="1"/>
  <c r="BI65" i="1"/>
  <c r="BI61" i="1"/>
  <c r="BI57" i="1"/>
  <c r="BI53" i="1"/>
  <c r="BI49" i="1"/>
  <c r="BI45" i="1"/>
  <c r="BI41" i="1"/>
  <c r="BI37" i="1"/>
  <c r="BI33" i="1"/>
  <c r="BI29" i="1"/>
  <c r="BI25" i="1"/>
  <c r="BI21" i="1"/>
  <c r="BI17" i="1"/>
  <c r="BI13" i="1"/>
  <c r="BI9" i="1"/>
  <c r="BI336" i="1"/>
  <c r="BI324" i="1"/>
  <c r="BI316" i="1"/>
  <c r="BI308" i="1"/>
  <c r="BI300" i="1"/>
  <c r="BI288" i="1"/>
  <c r="BI276" i="1"/>
  <c r="BI268" i="1"/>
  <c r="BI256" i="1"/>
  <c r="BI240" i="1"/>
  <c r="BI232" i="1"/>
  <c r="BI220" i="1"/>
  <c r="BI208" i="1"/>
  <c r="BI196" i="1"/>
  <c r="BI180" i="1"/>
  <c r="BI168" i="1"/>
  <c r="BI156" i="1"/>
  <c r="BI148" i="1"/>
  <c r="BI140" i="1"/>
  <c r="BI128" i="1"/>
  <c r="BI116" i="1"/>
  <c r="BI104" i="1"/>
  <c r="BI92" i="1"/>
  <c r="BI80" i="1"/>
  <c r="BI68" i="1"/>
  <c r="BI56" i="1"/>
  <c r="BI44" i="1"/>
  <c r="BI32" i="1"/>
  <c r="BI20" i="1"/>
  <c r="BI8" i="1"/>
  <c r="BI5" i="1"/>
</calcChain>
</file>

<file path=xl/sharedStrings.xml><?xml version="1.0" encoding="utf-8"?>
<sst xmlns="http://schemas.openxmlformats.org/spreadsheetml/2006/main" count="1304" uniqueCount="148">
  <si>
    <t>index</t>
  </si>
  <si>
    <t>base Curve</t>
  </si>
  <si>
    <t>reference Date</t>
  </si>
  <si>
    <t>is Simple</t>
  </si>
  <si>
    <t>a</t>
  </si>
  <si>
    <t>c</t>
  </si>
  <si>
    <t>d</t>
  </si>
  <si>
    <t>b</t>
  </si>
  <si>
    <t>Tenor</t>
  </si>
  <si>
    <t>6M</t>
  </si>
  <si>
    <t>EURON</t>
  </si>
  <si>
    <t>Tenor Basis</t>
  </si>
  <si>
    <t>Quote</t>
  </si>
  <si>
    <t>Rate Helpers</t>
  </si>
  <si>
    <t>0D</t>
  </si>
  <si>
    <t>1Y</t>
  </si>
  <si>
    <t>Modified Following</t>
  </si>
  <si>
    <t>Annual</t>
  </si>
  <si>
    <t>30/360 (Bond Basis)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</si>
  <si>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</si>
  <si>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</si>
  <si>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</si>
  <si>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</si>
  <si>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</si>
  <si>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</si>
  <si>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</si>
  <si>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</si>
  <si>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</si>
  <si>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</si>
  <si>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</si>
  <si>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</si>
  <si>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</si>
  <si>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</si>
  <si>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</si>
  <si>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</si>
  <si>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</si>
  <si>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</si>
  <si>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</si>
  <si>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</si>
  <si>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</si>
  <si>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</si>
  <si>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</si>
  <si>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</si>
  <si>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</si>
  <si>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</si>
  <si>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</si>
  <si>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</si>
  <si>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</si>
  <si>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</si>
  <si>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</si>
  <si>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</si>
  <si>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</si>
  <si>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</si>
  <si>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</si>
  <si>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</si>
  <si>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Selection</t>
  </si>
  <si>
    <t>Priority</t>
  </si>
  <si>
    <t>Min Dist</t>
  </si>
  <si>
    <t>Actual/360</t>
  </si>
  <si>
    <t>BDC</t>
  </si>
  <si>
    <t>DC</t>
  </si>
  <si>
    <t>Idex/Spread</t>
  </si>
  <si>
    <t>QuoteName</t>
  </si>
  <si>
    <t>EarliestDate</t>
  </si>
  <si>
    <t>LatestDate</t>
  </si>
  <si>
    <t>Rate</t>
  </si>
  <si>
    <t>End Criteria</t>
  </si>
  <si>
    <t>Constraint</t>
  </si>
  <si>
    <t>Method</t>
  </si>
  <si>
    <t>Calibration</t>
  </si>
  <si>
    <t>RH</t>
  </si>
  <si>
    <t>Wheigths</t>
  </si>
  <si>
    <t>end date</t>
  </si>
  <si>
    <t>start date</t>
  </si>
  <si>
    <t>1M</t>
  </si>
  <si>
    <t>Basis</t>
  </si>
  <si>
    <t>Fwd rate (from Cont)</t>
  </si>
  <si>
    <t>fwd rate (from simple)</t>
  </si>
  <si>
    <t xml:space="preserve">Fwd Rate </t>
  </si>
  <si>
    <t>a guess</t>
  </si>
  <si>
    <t>b guess</t>
  </si>
  <si>
    <t>c guess</t>
  </si>
  <si>
    <t>d guess</t>
  </si>
  <si>
    <t>3M</t>
  </si>
  <si>
    <t>diff</t>
  </si>
  <si>
    <t>k</t>
  </si>
  <si>
    <t>FUT</t>
  </si>
  <si>
    <t>IMM</t>
  </si>
  <si>
    <t>currency</t>
  </si>
  <si>
    <t>ibor type</t>
  </si>
  <si>
    <t>calendar</t>
  </si>
  <si>
    <t>EUR</t>
  </si>
  <si>
    <t>ibor</t>
  </si>
  <si>
    <t>TARGET</t>
  </si>
  <si>
    <t>General Settings</t>
  </si>
  <si>
    <t>trigger</t>
  </si>
  <si>
    <t>permanent</t>
  </si>
  <si>
    <t>obj overwrite</t>
  </si>
  <si>
    <t>n IMM future</t>
  </si>
  <si>
    <t>depos selection</t>
  </si>
  <si>
    <t>n Serial future</t>
  </si>
  <si>
    <t>AllDepos</t>
  </si>
  <si>
    <t>Synth Depo Analysis</t>
  </si>
  <si>
    <t>1D</t>
  </si>
  <si>
    <t>1W</t>
  </si>
  <si>
    <t>2W</t>
  </si>
  <si>
    <t>3W</t>
  </si>
  <si>
    <t>2M</t>
  </si>
  <si>
    <t>4M</t>
  </si>
  <si>
    <t>5M</t>
  </si>
  <si>
    <t>Synth Depo</t>
  </si>
  <si>
    <t>Calibrated</t>
  </si>
  <si>
    <t>error</t>
  </si>
  <si>
    <t>polynomial basis</t>
  </si>
  <si>
    <t>c0</t>
  </si>
  <si>
    <t>c1</t>
  </si>
  <si>
    <t>c2</t>
  </si>
  <si>
    <t>c3</t>
  </si>
  <si>
    <t>c4</t>
  </si>
  <si>
    <t>c0 guess</t>
  </si>
  <si>
    <t>c1 guess</t>
  </si>
  <si>
    <t>c2 guess</t>
  </si>
  <si>
    <t>c3 guess</t>
  </si>
  <si>
    <t>c4 guess</t>
  </si>
  <si>
    <t>fix</t>
  </si>
  <si>
    <t>include</t>
  </si>
  <si>
    <t>polynomial selection</t>
  </si>
  <si>
    <t>years included</t>
  </si>
  <si>
    <t>Polynomial</t>
  </si>
  <si>
    <t>9M</t>
  </si>
  <si>
    <t>Earliest Date</t>
  </si>
  <si>
    <t>Pillar Date</t>
  </si>
  <si>
    <t>Instruments Used</t>
  </si>
  <si>
    <t>DayCounter</t>
  </si>
  <si>
    <t>Business Day Convention</t>
  </si>
  <si>
    <t>Freq</t>
  </si>
  <si>
    <t>Fwd Start</t>
  </si>
  <si>
    <t>Index</t>
  </si>
  <si>
    <t>Spread</t>
  </si>
  <si>
    <t>Base Curve</t>
  </si>
  <si>
    <t>Evaluation Date</t>
  </si>
  <si>
    <t>Settlement Date</t>
  </si>
  <si>
    <t>Tenor Basis Calibration</t>
  </si>
  <si>
    <t>Use Wheigths</t>
  </si>
  <si>
    <t>diff (bps)</t>
  </si>
  <si>
    <t>from basis</t>
  </si>
  <si>
    <t>using K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</si>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</sst>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\,\ dd\-mmm\-yyyy"/>
    <numFmt numFmtId="165" formatCode="0.0000%"/>
    <numFmt numFmtId="166" formatCode="dd\-mmm\-yy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0"/>
      <name val="Arial"/>
      <family val="2"/>
    </font>
    <font>
      <sz val="8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theme="8" tint="0.5999938962981048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8" tint="0.59999389629810485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0" fontId="2" fillId="0" borderId="0"/>
  </cellStyleXfs>
  <cellXfs count="103">
    <xf numFmtId="0" fontId="0" fillId="0" borderId="0" xfId="0"/>
    <xf numFmtId="0" fontId="1" fillId="2" borderId="0" xfId="0" applyFont="1" applyFill="1"/>
    <xf numFmtId="0" fontId="3" fillId="6" borderId="2" xfId="1" applyNumberFormat="1" applyFont="1" applyFill="1" applyBorder="1" applyAlignment="1">
      <alignment horizontal="left"/>
    </xf>
    <xf numFmtId="0" fontId="3" fillId="3" borderId="2" xfId="1" applyFont="1" applyFill="1" applyBorder="1" applyAlignment="1">
      <alignment horizontal="center" vertical="center" wrapText="1"/>
    </xf>
    <xf numFmtId="165" fontId="3" fillId="6" borderId="2" xfId="1" applyNumberFormat="1" applyFont="1" applyFill="1" applyBorder="1" applyAlignment="1"/>
    <xf numFmtId="0" fontId="3" fillId="6" borderId="2" xfId="1" applyFont="1" applyFill="1" applyBorder="1" applyAlignment="1"/>
    <xf numFmtId="0" fontId="3" fillId="6" borderId="2" xfId="1" applyNumberFormat="1" applyFont="1" applyFill="1" applyBorder="1" applyAlignment="1"/>
    <xf numFmtId="0" fontId="3" fillId="6" borderId="3" xfId="1" applyNumberFormat="1" applyFont="1" applyFill="1" applyBorder="1" applyAlignment="1">
      <alignment horizontal="left"/>
    </xf>
    <xf numFmtId="0" fontId="3" fillId="6" borderId="4" xfId="1" applyNumberFormat="1" applyFont="1" applyFill="1" applyBorder="1" applyAlignment="1">
      <alignment horizontal="left"/>
    </xf>
    <xf numFmtId="165" fontId="3" fillId="6" borderId="3" xfId="1" applyNumberFormat="1" applyFont="1" applyFill="1" applyBorder="1" applyAlignment="1"/>
    <xf numFmtId="0" fontId="3" fillId="6" borderId="3" xfId="1" applyFont="1" applyFill="1" applyBorder="1" applyAlignment="1"/>
    <xf numFmtId="0" fontId="3" fillId="6" borderId="3" xfId="1" applyNumberFormat="1" applyFont="1" applyFill="1" applyBorder="1" applyAlignment="1"/>
    <xf numFmtId="165" fontId="3" fillId="6" borderId="4" xfId="1" applyNumberFormat="1" applyFont="1" applyFill="1" applyBorder="1" applyAlignment="1"/>
    <xf numFmtId="0" fontId="3" fillId="6" borderId="4" xfId="1" applyFont="1" applyFill="1" applyBorder="1" applyAlignment="1"/>
    <xf numFmtId="0" fontId="3" fillId="6" borderId="4" xfId="1" applyNumberFormat="1" applyFont="1" applyFill="1" applyBorder="1" applyAlignment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4" xfId="0" applyFont="1" applyFill="1" applyBorder="1"/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7" borderId="2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1" fillId="9" borderId="2" xfId="0" applyFont="1" applyFill="1" applyBorder="1"/>
    <xf numFmtId="164" fontId="1" fillId="9" borderId="2" xfId="0" applyNumberFormat="1" applyFont="1" applyFill="1" applyBorder="1"/>
    <xf numFmtId="0" fontId="1" fillId="9" borderId="3" xfId="0" applyFont="1" applyFill="1" applyBorder="1"/>
    <xf numFmtId="164" fontId="1" fillId="9" borderId="3" xfId="0" applyNumberFormat="1" applyFont="1" applyFill="1" applyBorder="1"/>
    <xf numFmtId="0" fontId="1" fillId="9" borderId="4" xfId="0" applyFont="1" applyFill="1" applyBorder="1"/>
    <xf numFmtId="164" fontId="1" fillId="9" borderId="4" xfId="0" applyNumberFormat="1" applyFont="1" applyFill="1" applyBorder="1"/>
    <xf numFmtId="165" fontId="1" fillId="9" borderId="2" xfId="0" applyNumberFormat="1" applyFont="1" applyFill="1" applyBorder="1"/>
    <xf numFmtId="165" fontId="1" fillId="9" borderId="3" xfId="0" applyNumberFormat="1" applyFont="1" applyFill="1" applyBorder="1"/>
    <xf numFmtId="165" fontId="1" fillId="9" borderId="4" xfId="0" applyNumberFormat="1" applyFont="1" applyFill="1" applyBorder="1"/>
    <xf numFmtId="0" fontId="1" fillId="4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9" borderId="3" xfId="0" applyNumberFormat="1" applyFont="1" applyFill="1" applyBorder="1"/>
    <xf numFmtId="0" fontId="1" fillId="9" borderId="4" xfId="0" applyNumberFormat="1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2" xfId="0" applyFont="1" applyFill="1" applyBorder="1"/>
    <xf numFmtId="164" fontId="1" fillId="4" borderId="2" xfId="0" applyNumberFormat="1" applyFont="1" applyFill="1" applyBorder="1"/>
    <xf numFmtId="0" fontId="1" fillId="4" borderId="3" xfId="0" applyFont="1" applyFill="1" applyBorder="1"/>
    <xf numFmtId="164" fontId="1" fillId="4" borderId="3" xfId="0" applyNumberFormat="1" applyFont="1" applyFill="1" applyBorder="1"/>
    <xf numFmtId="0" fontId="1" fillId="4" borderId="4" xfId="0" applyFont="1" applyFill="1" applyBorder="1"/>
    <xf numFmtId="164" fontId="1" fillId="4" borderId="4" xfId="0" applyNumberFormat="1" applyFont="1" applyFill="1" applyBorder="1"/>
    <xf numFmtId="165" fontId="1" fillId="4" borderId="2" xfId="0" applyNumberFormat="1" applyFont="1" applyFill="1" applyBorder="1"/>
    <xf numFmtId="165" fontId="1" fillId="4" borderId="3" xfId="0" applyNumberFormat="1" applyFont="1" applyFill="1" applyBorder="1"/>
    <xf numFmtId="165" fontId="1" fillId="4" borderId="4" xfId="0" applyNumberFormat="1" applyFont="1" applyFill="1" applyBorder="1"/>
    <xf numFmtId="2" fontId="1" fillId="4" borderId="2" xfId="0" applyNumberFormat="1" applyFont="1" applyFill="1" applyBorder="1"/>
    <xf numFmtId="2" fontId="1" fillId="4" borderId="3" xfId="0" applyNumberFormat="1" applyFont="1" applyFill="1" applyBorder="1"/>
    <xf numFmtId="2" fontId="1" fillId="4" borderId="4" xfId="0" applyNumberFormat="1" applyFont="1" applyFill="1" applyBorder="1"/>
    <xf numFmtId="0" fontId="1" fillId="9" borderId="1" xfId="0" applyFont="1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1" fillId="9" borderId="13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3" borderId="5" xfId="0" applyFont="1" applyFill="1" applyBorder="1" applyAlignment="1">
      <alignment horizontal="centerContinuous" vertical="center"/>
    </xf>
    <xf numFmtId="0" fontId="1" fillId="3" borderId="6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horizontal="centerContinuous" vertical="center"/>
    </xf>
    <xf numFmtId="0" fontId="1" fillId="9" borderId="1" xfId="0" applyFont="1" applyFill="1" applyBorder="1" applyAlignment="1">
      <alignment horizontal="center"/>
    </xf>
    <xf numFmtId="22" fontId="1" fillId="5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 wrapText="1"/>
    </xf>
    <xf numFmtId="164" fontId="1" fillId="2" borderId="0" xfId="0" applyNumberFormat="1" applyFont="1" applyFill="1"/>
    <xf numFmtId="165" fontId="1" fillId="2" borderId="0" xfId="0" applyNumberFormat="1" applyFont="1" applyFill="1"/>
    <xf numFmtId="15" fontId="1" fillId="9" borderId="2" xfId="0" applyNumberFormat="1" applyFont="1" applyFill="1" applyBorder="1"/>
    <xf numFmtId="15" fontId="1" fillId="9" borderId="3" xfId="0" applyNumberFormat="1" applyFont="1" applyFill="1" applyBorder="1"/>
    <xf numFmtId="15" fontId="1" fillId="9" borderId="4" xfId="0" applyNumberFormat="1" applyFont="1" applyFill="1" applyBorder="1"/>
    <xf numFmtId="0" fontId="3" fillId="10" borderId="2" xfId="1" applyNumberFormat="1" applyFont="1" applyFill="1" applyBorder="1" applyAlignment="1">
      <alignment horizontal="left"/>
    </xf>
    <xf numFmtId="0" fontId="3" fillId="10" borderId="3" xfId="1" applyNumberFormat="1" applyFont="1" applyFill="1" applyBorder="1" applyAlignment="1">
      <alignment horizontal="left"/>
    </xf>
    <xf numFmtId="0" fontId="3" fillId="10" borderId="4" xfId="1" applyNumberFormat="1" applyFont="1" applyFill="1" applyBorder="1" applyAlignment="1">
      <alignment horizontal="left"/>
    </xf>
    <xf numFmtId="0" fontId="3" fillId="6" borderId="16" xfId="1" applyNumberFormat="1" applyFont="1" applyFill="1" applyBorder="1" applyAlignment="1">
      <alignment horizontal="left"/>
    </xf>
    <xf numFmtId="0" fontId="3" fillId="10" borderId="16" xfId="1" applyNumberFormat="1" applyFont="1" applyFill="1" applyBorder="1" applyAlignment="1">
      <alignment horizontal="left"/>
    </xf>
    <xf numFmtId="0" fontId="1" fillId="8" borderId="16" xfId="0" applyFont="1" applyFill="1" applyBorder="1"/>
    <xf numFmtId="0" fontId="1" fillId="9" borderId="16" xfId="0" applyFont="1" applyFill="1" applyBorder="1" applyAlignment="1">
      <alignment horizontal="center" vertical="center"/>
    </xf>
    <xf numFmtId="0" fontId="3" fillId="6" borderId="17" xfId="1" applyNumberFormat="1" applyFont="1" applyFill="1" applyBorder="1" applyAlignment="1">
      <alignment horizontal="left"/>
    </xf>
    <xf numFmtId="0" fontId="3" fillId="10" borderId="17" xfId="1" applyNumberFormat="1" applyFont="1" applyFill="1" applyBorder="1" applyAlignment="1">
      <alignment horizontal="left"/>
    </xf>
    <xf numFmtId="0" fontId="1" fillId="8" borderId="17" xfId="0" applyFont="1" applyFill="1" applyBorder="1"/>
    <xf numFmtId="0" fontId="1" fillId="9" borderId="17" xfId="0" applyFont="1" applyFill="1" applyBorder="1" applyAlignment="1">
      <alignment horizontal="center" vertical="center"/>
    </xf>
    <xf numFmtId="164" fontId="1" fillId="9" borderId="1" xfId="0" applyNumberFormat="1" applyFont="1" applyFill="1" applyBorder="1" applyAlignment="1">
      <alignment horizontal="center"/>
    </xf>
    <xf numFmtId="165" fontId="1" fillId="8" borderId="1" xfId="0" applyNumberFormat="1" applyFont="1" applyFill="1" applyBorder="1" applyAlignment="1">
      <alignment vertical="center" wrapText="1"/>
    </xf>
    <xf numFmtId="165" fontId="1" fillId="11" borderId="1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1" fillId="3" borderId="7" xfId="0" applyFont="1" applyFill="1" applyBorder="1" applyAlignment="1">
      <alignment horizontal="centerContinuous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64" fontId="1" fillId="8" borderId="2" xfId="0" applyNumberFormat="1" applyFont="1" applyFill="1" applyBorder="1"/>
    <xf numFmtId="165" fontId="1" fillId="8" borderId="2" xfId="0" applyNumberFormat="1" applyFont="1" applyFill="1" applyBorder="1"/>
    <xf numFmtId="2" fontId="1" fillId="8" borderId="2" xfId="0" applyNumberFormat="1" applyFont="1" applyFill="1" applyBorder="1"/>
    <xf numFmtId="164" fontId="1" fillId="8" borderId="3" xfId="0" applyNumberFormat="1" applyFont="1" applyFill="1" applyBorder="1"/>
    <xf numFmtId="165" fontId="1" fillId="8" borderId="3" xfId="0" applyNumberFormat="1" applyFont="1" applyFill="1" applyBorder="1"/>
    <xf numFmtId="2" fontId="1" fillId="8" borderId="3" xfId="0" applyNumberFormat="1" applyFont="1" applyFill="1" applyBorder="1"/>
    <xf numFmtId="164" fontId="1" fillId="8" borderId="17" xfId="0" applyNumberFormat="1" applyFont="1" applyFill="1" applyBorder="1"/>
    <xf numFmtId="165" fontId="1" fillId="8" borderId="17" xfId="0" applyNumberFormat="1" applyFont="1" applyFill="1" applyBorder="1"/>
    <xf numFmtId="2" fontId="1" fillId="8" borderId="17" xfId="0" applyNumberFormat="1" applyFont="1" applyFill="1" applyBorder="1"/>
    <xf numFmtId="166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Eur3M!$AD$3:$AD$694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42404</c:v>
                </c:pt>
                <c:pt idx="5">
                  <c:v>42433</c:v>
                </c:pt>
                <c:pt idx="6">
                  <c:v>42464</c:v>
                </c:pt>
                <c:pt idx="7">
                  <c:v>42494</c:v>
                </c:pt>
                <c:pt idx="8">
                  <c:v>42527</c:v>
                </c:pt>
                <c:pt idx="9">
                  <c:v>42557</c:v>
                </c:pt>
                <c:pt idx="10">
                  <c:v>42590</c:v>
                </c:pt>
                <c:pt idx="11">
                  <c:v>42621</c:v>
                </c:pt>
                <c:pt idx="12">
                  <c:v>42653</c:v>
                </c:pt>
                <c:pt idx="13">
                  <c:v>42684</c:v>
                </c:pt>
                <c:pt idx="14">
                  <c:v>42716</c:v>
                </c:pt>
                <c:pt idx="15">
                  <c:v>42747</c:v>
                </c:pt>
                <c:pt idx="16">
                  <c:v>42779</c:v>
                </c:pt>
                <c:pt idx="17">
                  <c:v>42807</c:v>
                </c:pt>
                <c:pt idx="18">
                  <c:v>42838</c:v>
                </c:pt>
                <c:pt idx="19">
                  <c:v>42870</c:v>
                </c:pt>
                <c:pt idx="20">
                  <c:v>42901</c:v>
                </c:pt>
                <c:pt idx="21">
                  <c:v>42933</c:v>
                </c:pt>
                <c:pt idx="22">
                  <c:v>42964</c:v>
                </c:pt>
                <c:pt idx="23">
                  <c:v>42996</c:v>
                </c:pt>
                <c:pt idx="24">
                  <c:v>43026</c:v>
                </c:pt>
                <c:pt idx="25">
                  <c:v>43059</c:v>
                </c:pt>
                <c:pt idx="26">
                  <c:v>43089</c:v>
                </c:pt>
                <c:pt idx="27">
                  <c:v>43122</c:v>
                </c:pt>
                <c:pt idx="28">
                  <c:v>43153</c:v>
                </c:pt>
                <c:pt idx="29">
                  <c:v>43181</c:v>
                </c:pt>
                <c:pt idx="30">
                  <c:v>43213</c:v>
                </c:pt>
                <c:pt idx="31">
                  <c:v>43243</c:v>
                </c:pt>
                <c:pt idx="32">
                  <c:v>43276</c:v>
                </c:pt>
                <c:pt idx="33">
                  <c:v>43306</c:v>
                </c:pt>
                <c:pt idx="34">
                  <c:v>43339</c:v>
                </c:pt>
                <c:pt idx="35">
                  <c:v>43370</c:v>
                </c:pt>
                <c:pt idx="36">
                  <c:v>43402</c:v>
                </c:pt>
                <c:pt idx="37">
                  <c:v>43433</c:v>
                </c:pt>
                <c:pt idx="38">
                  <c:v>43465</c:v>
                </c:pt>
                <c:pt idx="39">
                  <c:v>43496</c:v>
                </c:pt>
                <c:pt idx="40">
                  <c:v>43524</c:v>
                </c:pt>
                <c:pt idx="41">
                  <c:v>43552</c:v>
                </c:pt>
                <c:pt idx="42">
                  <c:v>43584</c:v>
                </c:pt>
                <c:pt idx="43">
                  <c:v>43614</c:v>
                </c:pt>
                <c:pt idx="44">
                  <c:v>43647</c:v>
                </c:pt>
                <c:pt idx="45">
                  <c:v>43678</c:v>
                </c:pt>
                <c:pt idx="46">
                  <c:v>43710</c:v>
                </c:pt>
                <c:pt idx="47">
                  <c:v>43740</c:v>
                </c:pt>
                <c:pt idx="48">
                  <c:v>43773</c:v>
                </c:pt>
                <c:pt idx="49">
                  <c:v>43803</c:v>
                </c:pt>
                <c:pt idx="50">
                  <c:v>43836</c:v>
                </c:pt>
                <c:pt idx="51">
                  <c:v>43867</c:v>
                </c:pt>
                <c:pt idx="52">
                  <c:v>43896</c:v>
                </c:pt>
                <c:pt idx="53">
                  <c:v>43927</c:v>
                </c:pt>
                <c:pt idx="54">
                  <c:v>43957</c:v>
                </c:pt>
                <c:pt idx="55">
                  <c:v>43990</c:v>
                </c:pt>
                <c:pt idx="56">
                  <c:v>44020</c:v>
                </c:pt>
                <c:pt idx="57">
                  <c:v>44053</c:v>
                </c:pt>
                <c:pt idx="58">
                  <c:v>44084</c:v>
                </c:pt>
                <c:pt idx="59">
                  <c:v>44116</c:v>
                </c:pt>
                <c:pt idx="60">
                  <c:v>44147</c:v>
                </c:pt>
                <c:pt idx="61">
                  <c:v>44179</c:v>
                </c:pt>
                <c:pt idx="62">
                  <c:v>44210</c:v>
                </c:pt>
                <c:pt idx="63">
                  <c:v>44242</c:v>
                </c:pt>
                <c:pt idx="64">
                  <c:v>44270</c:v>
                </c:pt>
                <c:pt idx="65">
                  <c:v>44301</c:v>
                </c:pt>
                <c:pt idx="66">
                  <c:v>44333</c:v>
                </c:pt>
                <c:pt idx="67">
                  <c:v>44364</c:v>
                </c:pt>
                <c:pt idx="68">
                  <c:v>44396</c:v>
                </c:pt>
                <c:pt idx="69">
                  <c:v>44427</c:v>
                </c:pt>
                <c:pt idx="70">
                  <c:v>44459</c:v>
                </c:pt>
                <c:pt idx="71">
                  <c:v>44489</c:v>
                </c:pt>
                <c:pt idx="72">
                  <c:v>44522</c:v>
                </c:pt>
                <c:pt idx="73">
                  <c:v>44552</c:v>
                </c:pt>
                <c:pt idx="74">
                  <c:v>44585</c:v>
                </c:pt>
                <c:pt idx="75">
                  <c:v>44616</c:v>
                </c:pt>
                <c:pt idx="76">
                  <c:v>44644</c:v>
                </c:pt>
                <c:pt idx="77">
                  <c:v>44676</c:v>
                </c:pt>
                <c:pt idx="78">
                  <c:v>44706</c:v>
                </c:pt>
                <c:pt idx="79">
                  <c:v>44739</c:v>
                </c:pt>
                <c:pt idx="80">
                  <c:v>44769</c:v>
                </c:pt>
                <c:pt idx="81">
                  <c:v>44802</c:v>
                </c:pt>
                <c:pt idx="82">
                  <c:v>44833</c:v>
                </c:pt>
                <c:pt idx="83">
                  <c:v>44865</c:v>
                </c:pt>
                <c:pt idx="84">
                  <c:v>44895</c:v>
                </c:pt>
                <c:pt idx="85">
                  <c:v>44925</c:v>
                </c:pt>
                <c:pt idx="86">
                  <c:v>44956</c:v>
                </c:pt>
                <c:pt idx="87">
                  <c:v>44985</c:v>
                </c:pt>
                <c:pt idx="88">
                  <c:v>45013</c:v>
                </c:pt>
                <c:pt idx="89">
                  <c:v>45044</c:v>
                </c:pt>
                <c:pt idx="90">
                  <c:v>45075</c:v>
                </c:pt>
                <c:pt idx="91">
                  <c:v>45106</c:v>
                </c:pt>
                <c:pt idx="92">
                  <c:v>45138</c:v>
                </c:pt>
                <c:pt idx="93">
                  <c:v>45169</c:v>
                </c:pt>
                <c:pt idx="94">
                  <c:v>45201</c:v>
                </c:pt>
                <c:pt idx="95">
                  <c:v>45232</c:v>
                </c:pt>
                <c:pt idx="96">
                  <c:v>45264</c:v>
                </c:pt>
                <c:pt idx="97">
                  <c:v>45295</c:v>
                </c:pt>
                <c:pt idx="98">
                  <c:v>45327</c:v>
                </c:pt>
                <c:pt idx="99">
                  <c:v>45356</c:v>
                </c:pt>
                <c:pt idx="100">
                  <c:v>45387</c:v>
                </c:pt>
                <c:pt idx="101">
                  <c:v>45418</c:v>
                </c:pt>
                <c:pt idx="102">
                  <c:v>45449</c:v>
                </c:pt>
                <c:pt idx="103">
                  <c:v>45481</c:v>
                </c:pt>
                <c:pt idx="104">
                  <c:v>45512</c:v>
                </c:pt>
                <c:pt idx="105">
                  <c:v>45544</c:v>
                </c:pt>
                <c:pt idx="106">
                  <c:v>45574</c:v>
                </c:pt>
                <c:pt idx="107">
                  <c:v>45607</c:v>
                </c:pt>
                <c:pt idx="108">
                  <c:v>45637</c:v>
                </c:pt>
                <c:pt idx="109">
                  <c:v>45670</c:v>
                </c:pt>
                <c:pt idx="110">
                  <c:v>45701</c:v>
                </c:pt>
                <c:pt idx="111">
                  <c:v>45729</c:v>
                </c:pt>
                <c:pt idx="112">
                  <c:v>45761</c:v>
                </c:pt>
                <c:pt idx="113">
                  <c:v>45791</c:v>
                </c:pt>
                <c:pt idx="114">
                  <c:v>45824</c:v>
                </c:pt>
                <c:pt idx="115">
                  <c:v>45854</c:v>
                </c:pt>
                <c:pt idx="116">
                  <c:v>45887</c:v>
                </c:pt>
                <c:pt idx="117">
                  <c:v>45918</c:v>
                </c:pt>
                <c:pt idx="118">
                  <c:v>45950</c:v>
                </c:pt>
                <c:pt idx="119">
                  <c:v>45981</c:v>
                </c:pt>
                <c:pt idx="120">
                  <c:v>46013</c:v>
                </c:pt>
                <c:pt idx="121">
                  <c:v>46044</c:v>
                </c:pt>
                <c:pt idx="122">
                  <c:v>46076</c:v>
                </c:pt>
                <c:pt idx="123">
                  <c:v>46104</c:v>
                </c:pt>
                <c:pt idx="124">
                  <c:v>46135</c:v>
                </c:pt>
                <c:pt idx="125">
                  <c:v>46167</c:v>
                </c:pt>
                <c:pt idx="126">
                  <c:v>46198</c:v>
                </c:pt>
                <c:pt idx="127">
                  <c:v>46230</c:v>
                </c:pt>
                <c:pt idx="128">
                  <c:v>46261</c:v>
                </c:pt>
                <c:pt idx="129">
                  <c:v>46293</c:v>
                </c:pt>
                <c:pt idx="130">
                  <c:v>46323</c:v>
                </c:pt>
                <c:pt idx="131">
                  <c:v>46356</c:v>
                </c:pt>
                <c:pt idx="132">
                  <c:v>46386</c:v>
                </c:pt>
                <c:pt idx="133">
                  <c:v>46419</c:v>
                </c:pt>
                <c:pt idx="134">
                  <c:v>46447</c:v>
                </c:pt>
                <c:pt idx="135">
                  <c:v>46478</c:v>
                </c:pt>
                <c:pt idx="136">
                  <c:v>46510</c:v>
                </c:pt>
                <c:pt idx="137">
                  <c:v>46541</c:v>
                </c:pt>
                <c:pt idx="138">
                  <c:v>46573</c:v>
                </c:pt>
                <c:pt idx="139">
                  <c:v>46604</c:v>
                </c:pt>
                <c:pt idx="140">
                  <c:v>46636</c:v>
                </c:pt>
                <c:pt idx="141">
                  <c:v>46666</c:v>
                </c:pt>
                <c:pt idx="142">
                  <c:v>46699</c:v>
                </c:pt>
                <c:pt idx="143">
                  <c:v>46729</c:v>
                </c:pt>
                <c:pt idx="144">
                  <c:v>46762</c:v>
                </c:pt>
                <c:pt idx="145">
                  <c:v>46793</c:v>
                </c:pt>
                <c:pt idx="146">
                  <c:v>46822</c:v>
                </c:pt>
                <c:pt idx="147">
                  <c:v>46853</c:v>
                </c:pt>
                <c:pt idx="148">
                  <c:v>46883</c:v>
                </c:pt>
                <c:pt idx="149">
                  <c:v>46916</c:v>
                </c:pt>
                <c:pt idx="150">
                  <c:v>46946</c:v>
                </c:pt>
                <c:pt idx="151">
                  <c:v>46979</c:v>
                </c:pt>
                <c:pt idx="152">
                  <c:v>47010</c:v>
                </c:pt>
                <c:pt idx="153">
                  <c:v>47042</c:v>
                </c:pt>
                <c:pt idx="154">
                  <c:v>47073</c:v>
                </c:pt>
                <c:pt idx="155">
                  <c:v>47105</c:v>
                </c:pt>
                <c:pt idx="156">
                  <c:v>47136</c:v>
                </c:pt>
                <c:pt idx="157">
                  <c:v>47168</c:v>
                </c:pt>
                <c:pt idx="158">
                  <c:v>47196</c:v>
                </c:pt>
                <c:pt idx="159">
                  <c:v>47227</c:v>
                </c:pt>
                <c:pt idx="160">
                  <c:v>47259</c:v>
                </c:pt>
                <c:pt idx="161">
                  <c:v>47290</c:v>
                </c:pt>
                <c:pt idx="162">
                  <c:v>47322</c:v>
                </c:pt>
                <c:pt idx="163">
                  <c:v>47353</c:v>
                </c:pt>
                <c:pt idx="164">
                  <c:v>47385</c:v>
                </c:pt>
                <c:pt idx="165">
                  <c:v>47415</c:v>
                </c:pt>
                <c:pt idx="166">
                  <c:v>47448</c:v>
                </c:pt>
                <c:pt idx="167">
                  <c:v>47479</c:v>
                </c:pt>
                <c:pt idx="168">
                  <c:v>47511</c:v>
                </c:pt>
                <c:pt idx="169">
                  <c:v>47542</c:v>
                </c:pt>
                <c:pt idx="170">
                  <c:v>47570</c:v>
                </c:pt>
                <c:pt idx="171">
                  <c:v>47602</c:v>
                </c:pt>
                <c:pt idx="172">
                  <c:v>47632</c:v>
                </c:pt>
                <c:pt idx="173">
                  <c:v>47665</c:v>
                </c:pt>
                <c:pt idx="174">
                  <c:v>47696</c:v>
                </c:pt>
                <c:pt idx="175">
                  <c:v>47728</c:v>
                </c:pt>
                <c:pt idx="176">
                  <c:v>47758</c:v>
                </c:pt>
                <c:pt idx="177">
                  <c:v>47791</c:v>
                </c:pt>
                <c:pt idx="178">
                  <c:v>47821</c:v>
                </c:pt>
                <c:pt idx="179">
                  <c:v>47854</c:v>
                </c:pt>
                <c:pt idx="180">
                  <c:v>47885</c:v>
                </c:pt>
                <c:pt idx="181">
                  <c:v>47913</c:v>
                </c:pt>
                <c:pt idx="182">
                  <c:v>47945</c:v>
                </c:pt>
                <c:pt idx="183">
                  <c:v>47975</c:v>
                </c:pt>
                <c:pt idx="184">
                  <c:v>48008</c:v>
                </c:pt>
                <c:pt idx="185">
                  <c:v>48038</c:v>
                </c:pt>
                <c:pt idx="186">
                  <c:v>48071</c:v>
                </c:pt>
                <c:pt idx="187">
                  <c:v>48102</c:v>
                </c:pt>
                <c:pt idx="188">
                  <c:v>48134</c:v>
                </c:pt>
                <c:pt idx="189">
                  <c:v>48165</c:v>
                </c:pt>
                <c:pt idx="190">
                  <c:v>48197</c:v>
                </c:pt>
                <c:pt idx="191">
                  <c:v>48228</c:v>
                </c:pt>
                <c:pt idx="192">
                  <c:v>48260</c:v>
                </c:pt>
                <c:pt idx="193">
                  <c:v>48289</c:v>
                </c:pt>
                <c:pt idx="194">
                  <c:v>48320</c:v>
                </c:pt>
                <c:pt idx="195">
                  <c:v>48351</c:v>
                </c:pt>
                <c:pt idx="196">
                  <c:v>48382</c:v>
                </c:pt>
                <c:pt idx="197">
                  <c:v>48414</c:v>
                </c:pt>
                <c:pt idx="198">
                  <c:v>48445</c:v>
                </c:pt>
                <c:pt idx="199">
                  <c:v>48477</c:v>
                </c:pt>
                <c:pt idx="200">
                  <c:v>48507</c:v>
                </c:pt>
                <c:pt idx="201">
                  <c:v>48540</c:v>
                </c:pt>
                <c:pt idx="202">
                  <c:v>48570</c:v>
                </c:pt>
                <c:pt idx="203">
                  <c:v>48603</c:v>
                </c:pt>
                <c:pt idx="204">
                  <c:v>48634</c:v>
                </c:pt>
                <c:pt idx="205">
                  <c:v>48662</c:v>
                </c:pt>
                <c:pt idx="206">
                  <c:v>48694</c:v>
                </c:pt>
                <c:pt idx="207">
                  <c:v>48724</c:v>
                </c:pt>
                <c:pt idx="208">
                  <c:v>48757</c:v>
                </c:pt>
                <c:pt idx="209">
                  <c:v>48787</c:v>
                </c:pt>
                <c:pt idx="210">
                  <c:v>48820</c:v>
                </c:pt>
                <c:pt idx="211">
                  <c:v>48851</c:v>
                </c:pt>
                <c:pt idx="212">
                  <c:v>48883</c:v>
                </c:pt>
                <c:pt idx="213">
                  <c:v>48913</c:v>
                </c:pt>
                <c:pt idx="214">
                  <c:v>48943</c:v>
                </c:pt>
                <c:pt idx="215">
                  <c:v>48974</c:v>
                </c:pt>
                <c:pt idx="216">
                  <c:v>49003</c:v>
                </c:pt>
                <c:pt idx="217">
                  <c:v>49031</c:v>
                </c:pt>
                <c:pt idx="218">
                  <c:v>49062</c:v>
                </c:pt>
                <c:pt idx="219">
                  <c:v>49093</c:v>
                </c:pt>
                <c:pt idx="220">
                  <c:v>49124</c:v>
                </c:pt>
                <c:pt idx="221">
                  <c:v>49156</c:v>
                </c:pt>
                <c:pt idx="222">
                  <c:v>49187</c:v>
                </c:pt>
                <c:pt idx="223">
                  <c:v>49219</c:v>
                </c:pt>
                <c:pt idx="224">
                  <c:v>49250</c:v>
                </c:pt>
                <c:pt idx="225">
                  <c:v>49282</c:v>
                </c:pt>
                <c:pt idx="226">
                  <c:v>49313</c:v>
                </c:pt>
                <c:pt idx="227">
                  <c:v>49345</c:v>
                </c:pt>
                <c:pt idx="228">
                  <c:v>49373</c:v>
                </c:pt>
                <c:pt idx="229">
                  <c:v>49404</c:v>
                </c:pt>
                <c:pt idx="230">
                  <c:v>49436</c:v>
                </c:pt>
                <c:pt idx="231">
                  <c:v>49467</c:v>
                </c:pt>
                <c:pt idx="232">
                  <c:v>49499</c:v>
                </c:pt>
                <c:pt idx="233">
                  <c:v>49530</c:v>
                </c:pt>
                <c:pt idx="234">
                  <c:v>49562</c:v>
                </c:pt>
                <c:pt idx="235">
                  <c:v>49592</c:v>
                </c:pt>
                <c:pt idx="236">
                  <c:v>49625</c:v>
                </c:pt>
                <c:pt idx="237">
                  <c:v>49655</c:v>
                </c:pt>
                <c:pt idx="238">
                  <c:v>49688</c:v>
                </c:pt>
                <c:pt idx="239">
                  <c:v>49719</c:v>
                </c:pt>
                <c:pt idx="240">
                  <c:v>49748</c:v>
                </c:pt>
                <c:pt idx="241">
                  <c:v>49780</c:v>
                </c:pt>
                <c:pt idx="242">
                  <c:v>49810</c:v>
                </c:pt>
                <c:pt idx="243">
                  <c:v>49842</c:v>
                </c:pt>
                <c:pt idx="244">
                  <c:v>49872</c:v>
                </c:pt>
                <c:pt idx="245">
                  <c:v>49905</c:v>
                </c:pt>
                <c:pt idx="246">
                  <c:v>49936</c:v>
                </c:pt>
                <c:pt idx="247">
                  <c:v>49968</c:v>
                </c:pt>
                <c:pt idx="248">
                  <c:v>49999</c:v>
                </c:pt>
                <c:pt idx="249">
                  <c:v>50031</c:v>
                </c:pt>
                <c:pt idx="250">
                  <c:v>50062</c:v>
                </c:pt>
                <c:pt idx="251">
                  <c:v>50094</c:v>
                </c:pt>
                <c:pt idx="252">
                  <c:v>50122</c:v>
                </c:pt>
                <c:pt idx="253">
                  <c:v>50153</c:v>
                </c:pt>
                <c:pt idx="254">
                  <c:v>50185</c:v>
                </c:pt>
                <c:pt idx="255">
                  <c:v>50216</c:v>
                </c:pt>
                <c:pt idx="256">
                  <c:v>50248</c:v>
                </c:pt>
                <c:pt idx="257">
                  <c:v>50279</c:v>
                </c:pt>
                <c:pt idx="258">
                  <c:v>50311</c:v>
                </c:pt>
                <c:pt idx="259">
                  <c:v>50341</c:v>
                </c:pt>
                <c:pt idx="260">
                  <c:v>50374</c:v>
                </c:pt>
                <c:pt idx="261">
                  <c:v>50404</c:v>
                </c:pt>
                <c:pt idx="262">
                  <c:v>50437</c:v>
                </c:pt>
                <c:pt idx="263">
                  <c:v>50465</c:v>
                </c:pt>
                <c:pt idx="264">
                  <c:v>50496</c:v>
                </c:pt>
                <c:pt idx="265">
                  <c:v>50528</c:v>
                </c:pt>
                <c:pt idx="266">
                  <c:v>50559</c:v>
                </c:pt>
                <c:pt idx="267">
                  <c:v>50591</c:v>
                </c:pt>
                <c:pt idx="268">
                  <c:v>50622</c:v>
                </c:pt>
                <c:pt idx="269">
                  <c:v>50654</c:v>
                </c:pt>
                <c:pt idx="270">
                  <c:v>50684</c:v>
                </c:pt>
                <c:pt idx="271">
                  <c:v>50717</c:v>
                </c:pt>
                <c:pt idx="272">
                  <c:v>50747</c:v>
                </c:pt>
                <c:pt idx="273">
                  <c:v>50780</c:v>
                </c:pt>
                <c:pt idx="274">
                  <c:v>50811</c:v>
                </c:pt>
                <c:pt idx="275">
                  <c:v>50839</c:v>
                </c:pt>
                <c:pt idx="276">
                  <c:v>50872</c:v>
                </c:pt>
                <c:pt idx="277">
                  <c:v>50902</c:v>
                </c:pt>
                <c:pt idx="278">
                  <c:v>50934</c:v>
                </c:pt>
                <c:pt idx="279">
                  <c:v>50964</c:v>
                </c:pt>
                <c:pt idx="280">
                  <c:v>50997</c:v>
                </c:pt>
                <c:pt idx="281">
                  <c:v>51028</c:v>
                </c:pt>
                <c:pt idx="282">
                  <c:v>51060</c:v>
                </c:pt>
                <c:pt idx="283">
                  <c:v>51091</c:v>
                </c:pt>
                <c:pt idx="284">
                  <c:v>51123</c:v>
                </c:pt>
                <c:pt idx="285">
                  <c:v>51154</c:v>
                </c:pt>
                <c:pt idx="286">
                  <c:v>51186</c:v>
                </c:pt>
                <c:pt idx="287">
                  <c:v>51215</c:v>
                </c:pt>
                <c:pt idx="288">
                  <c:v>51246</c:v>
                </c:pt>
                <c:pt idx="289">
                  <c:v>51277</c:v>
                </c:pt>
                <c:pt idx="290">
                  <c:v>51308</c:v>
                </c:pt>
                <c:pt idx="291">
                  <c:v>51340</c:v>
                </c:pt>
                <c:pt idx="292">
                  <c:v>51371</c:v>
                </c:pt>
                <c:pt idx="293">
                  <c:v>51403</c:v>
                </c:pt>
                <c:pt idx="294">
                  <c:v>51433</c:v>
                </c:pt>
                <c:pt idx="295">
                  <c:v>51466</c:v>
                </c:pt>
                <c:pt idx="296">
                  <c:v>51497</c:v>
                </c:pt>
                <c:pt idx="297">
                  <c:v>51529</c:v>
                </c:pt>
                <c:pt idx="298">
                  <c:v>51560</c:v>
                </c:pt>
                <c:pt idx="299">
                  <c:v>51588</c:v>
                </c:pt>
                <c:pt idx="300">
                  <c:v>51620</c:v>
                </c:pt>
                <c:pt idx="301">
                  <c:v>51650</c:v>
                </c:pt>
                <c:pt idx="302">
                  <c:v>51683</c:v>
                </c:pt>
                <c:pt idx="303">
                  <c:v>51714</c:v>
                </c:pt>
                <c:pt idx="304">
                  <c:v>51746</c:v>
                </c:pt>
                <c:pt idx="305">
                  <c:v>51776</c:v>
                </c:pt>
                <c:pt idx="306">
                  <c:v>51809</c:v>
                </c:pt>
                <c:pt idx="307">
                  <c:v>51839</c:v>
                </c:pt>
                <c:pt idx="308">
                  <c:v>51872</c:v>
                </c:pt>
                <c:pt idx="309">
                  <c:v>51903</c:v>
                </c:pt>
                <c:pt idx="310">
                  <c:v>51931</c:v>
                </c:pt>
                <c:pt idx="311">
                  <c:v>51964</c:v>
                </c:pt>
                <c:pt idx="312">
                  <c:v>51994</c:v>
                </c:pt>
                <c:pt idx="313">
                  <c:v>52026</c:v>
                </c:pt>
                <c:pt idx="314">
                  <c:v>52056</c:v>
                </c:pt>
                <c:pt idx="315">
                  <c:v>52089</c:v>
                </c:pt>
                <c:pt idx="316">
                  <c:v>52120</c:v>
                </c:pt>
                <c:pt idx="317">
                  <c:v>52152</c:v>
                </c:pt>
                <c:pt idx="318">
                  <c:v>52183</c:v>
                </c:pt>
                <c:pt idx="319">
                  <c:v>52215</c:v>
                </c:pt>
                <c:pt idx="320">
                  <c:v>52246</c:v>
                </c:pt>
                <c:pt idx="321">
                  <c:v>52278</c:v>
                </c:pt>
                <c:pt idx="322">
                  <c:v>52306</c:v>
                </c:pt>
                <c:pt idx="323">
                  <c:v>52337</c:v>
                </c:pt>
                <c:pt idx="324">
                  <c:v>52369</c:v>
                </c:pt>
                <c:pt idx="325">
                  <c:v>52400</c:v>
                </c:pt>
                <c:pt idx="326">
                  <c:v>52432</c:v>
                </c:pt>
                <c:pt idx="327">
                  <c:v>52463</c:v>
                </c:pt>
                <c:pt idx="328">
                  <c:v>52495</c:v>
                </c:pt>
                <c:pt idx="329">
                  <c:v>52525</c:v>
                </c:pt>
                <c:pt idx="330">
                  <c:v>52558</c:v>
                </c:pt>
                <c:pt idx="331">
                  <c:v>52588</c:v>
                </c:pt>
                <c:pt idx="332">
                  <c:v>52621</c:v>
                </c:pt>
                <c:pt idx="333">
                  <c:v>52652</c:v>
                </c:pt>
                <c:pt idx="334">
                  <c:v>52681</c:v>
                </c:pt>
                <c:pt idx="335">
                  <c:v>52712</c:v>
                </c:pt>
                <c:pt idx="336">
                  <c:v>52742</c:v>
                </c:pt>
                <c:pt idx="337">
                  <c:v>52775</c:v>
                </c:pt>
                <c:pt idx="338">
                  <c:v>52805</c:v>
                </c:pt>
                <c:pt idx="339">
                  <c:v>52838</c:v>
                </c:pt>
                <c:pt idx="340">
                  <c:v>52869</c:v>
                </c:pt>
                <c:pt idx="341">
                  <c:v>52901</c:v>
                </c:pt>
                <c:pt idx="342">
                  <c:v>52931</c:v>
                </c:pt>
                <c:pt idx="343">
                  <c:v>52961</c:v>
                </c:pt>
                <c:pt idx="344">
                  <c:v>52992</c:v>
                </c:pt>
                <c:pt idx="345">
                  <c:v>53021</c:v>
                </c:pt>
                <c:pt idx="346">
                  <c:v>53049</c:v>
                </c:pt>
                <c:pt idx="347">
                  <c:v>53080</c:v>
                </c:pt>
                <c:pt idx="348">
                  <c:v>53111</c:v>
                </c:pt>
                <c:pt idx="349">
                  <c:v>53142</c:v>
                </c:pt>
                <c:pt idx="350">
                  <c:v>53174</c:v>
                </c:pt>
                <c:pt idx="351">
                  <c:v>53205</c:v>
                </c:pt>
                <c:pt idx="352">
                  <c:v>53237</c:v>
                </c:pt>
                <c:pt idx="353">
                  <c:v>53268</c:v>
                </c:pt>
                <c:pt idx="354">
                  <c:v>53300</c:v>
                </c:pt>
                <c:pt idx="355">
                  <c:v>53331</c:v>
                </c:pt>
                <c:pt idx="356">
                  <c:v>53363</c:v>
                </c:pt>
                <c:pt idx="357">
                  <c:v>53391</c:v>
                </c:pt>
                <c:pt idx="358">
                  <c:v>53422</c:v>
                </c:pt>
                <c:pt idx="359">
                  <c:v>53454</c:v>
                </c:pt>
                <c:pt idx="360">
                  <c:v>53485</c:v>
                </c:pt>
                <c:pt idx="361">
                  <c:v>53517</c:v>
                </c:pt>
                <c:pt idx="362">
                  <c:v>53548</c:v>
                </c:pt>
                <c:pt idx="363">
                  <c:v>53580</c:v>
                </c:pt>
                <c:pt idx="364">
                  <c:v>53610</c:v>
                </c:pt>
                <c:pt idx="365">
                  <c:v>53643</c:v>
                </c:pt>
                <c:pt idx="366">
                  <c:v>53673</c:v>
                </c:pt>
                <c:pt idx="367">
                  <c:v>53706</c:v>
                </c:pt>
                <c:pt idx="368">
                  <c:v>53737</c:v>
                </c:pt>
                <c:pt idx="369">
                  <c:v>53765</c:v>
                </c:pt>
                <c:pt idx="370">
                  <c:v>53798</c:v>
                </c:pt>
                <c:pt idx="371">
                  <c:v>53828</c:v>
                </c:pt>
                <c:pt idx="372">
                  <c:v>53860</c:v>
                </c:pt>
                <c:pt idx="373">
                  <c:v>53890</c:v>
                </c:pt>
                <c:pt idx="374">
                  <c:v>53923</c:v>
                </c:pt>
                <c:pt idx="375">
                  <c:v>53954</c:v>
                </c:pt>
                <c:pt idx="376">
                  <c:v>53986</c:v>
                </c:pt>
                <c:pt idx="377">
                  <c:v>54017</c:v>
                </c:pt>
                <c:pt idx="378">
                  <c:v>54049</c:v>
                </c:pt>
                <c:pt idx="379">
                  <c:v>54080</c:v>
                </c:pt>
                <c:pt idx="380">
                  <c:v>54112</c:v>
                </c:pt>
                <c:pt idx="381">
                  <c:v>54141</c:v>
                </c:pt>
                <c:pt idx="382">
                  <c:v>54172</c:v>
                </c:pt>
                <c:pt idx="383">
                  <c:v>54203</c:v>
                </c:pt>
                <c:pt idx="384">
                  <c:v>54234</c:v>
                </c:pt>
                <c:pt idx="385">
                  <c:v>54266</c:v>
                </c:pt>
                <c:pt idx="386">
                  <c:v>54297</c:v>
                </c:pt>
                <c:pt idx="387">
                  <c:v>54329</c:v>
                </c:pt>
                <c:pt idx="388">
                  <c:v>54359</c:v>
                </c:pt>
                <c:pt idx="389">
                  <c:v>54392</c:v>
                </c:pt>
                <c:pt idx="390">
                  <c:v>54422</c:v>
                </c:pt>
                <c:pt idx="391">
                  <c:v>54455</c:v>
                </c:pt>
                <c:pt idx="392">
                  <c:v>54483</c:v>
                </c:pt>
                <c:pt idx="393">
                  <c:v>54514</c:v>
                </c:pt>
                <c:pt idx="394">
                  <c:v>54546</c:v>
                </c:pt>
                <c:pt idx="395">
                  <c:v>54577</c:v>
                </c:pt>
                <c:pt idx="396">
                  <c:v>54609</c:v>
                </c:pt>
                <c:pt idx="397">
                  <c:v>54640</c:v>
                </c:pt>
                <c:pt idx="398">
                  <c:v>54672</c:v>
                </c:pt>
                <c:pt idx="399">
                  <c:v>54702</c:v>
                </c:pt>
                <c:pt idx="400">
                  <c:v>54735</c:v>
                </c:pt>
                <c:pt idx="401">
                  <c:v>54765</c:v>
                </c:pt>
                <c:pt idx="402">
                  <c:v>54798</c:v>
                </c:pt>
                <c:pt idx="403">
                  <c:v>54829</c:v>
                </c:pt>
                <c:pt idx="404">
                  <c:v>54857</c:v>
                </c:pt>
                <c:pt idx="405">
                  <c:v>54890</c:v>
                </c:pt>
                <c:pt idx="406">
                  <c:v>54920</c:v>
                </c:pt>
                <c:pt idx="407">
                  <c:v>54952</c:v>
                </c:pt>
                <c:pt idx="408">
                  <c:v>54982</c:v>
                </c:pt>
                <c:pt idx="409">
                  <c:v>55015</c:v>
                </c:pt>
                <c:pt idx="410">
                  <c:v>55046</c:v>
                </c:pt>
                <c:pt idx="411">
                  <c:v>55078</c:v>
                </c:pt>
                <c:pt idx="412">
                  <c:v>55109</c:v>
                </c:pt>
                <c:pt idx="413">
                  <c:v>55141</c:v>
                </c:pt>
                <c:pt idx="414">
                  <c:v>55172</c:v>
                </c:pt>
                <c:pt idx="415">
                  <c:v>55204</c:v>
                </c:pt>
                <c:pt idx="416">
                  <c:v>55232</c:v>
                </c:pt>
                <c:pt idx="417">
                  <c:v>55263</c:v>
                </c:pt>
                <c:pt idx="418">
                  <c:v>55295</c:v>
                </c:pt>
                <c:pt idx="419">
                  <c:v>55326</c:v>
                </c:pt>
                <c:pt idx="420">
                  <c:v>55358</c:v>
                </c:pt>
                <c:pt idx="421">
                  <c:v>55389</c:v>
                </c:pt>
                <c:pt idx="422">
                  <c:v>55421</c:v>
                </c:pt>
                <c:pt idx="423">
                  <c:v>55451</c:v>
                </c:pt>
                <c:pt idx="424">
                  <c:v>55484</c:v>
                </c:pt>
                <c:pt idx="425">
                  <c:v>55514</c:v>
                </c:pt>
                <c:pt idx="426">
                  <c:v>55547</c:v>
                </c:pt>
                <c:pt idx="427">
                  <c:v>55578</c:v>
                </c:pt>
                <c:pt idx="428">
                  <c:v>55607</c:v>
                </c:pt>
                <c:pt idx="429">
                  <c:v>55638</c:v>
                </c:pt>
                <c:pt idx="430">
                  <c:v>55668</c:v>
                </c:pt>
                <c:pt idx="431">
                  <c:v>55701</c:v>
                </c:pt>
                <c:pt idx="432">
                  <c:v>55732</c:v>
                </c:pt>
                <c:pt idx="433">
                  <c:v>55764</c:v>
                </c:pt>
                <c:pt idx="434">
                  <c:v>55794</c:v>
                </c:pt>
                <c:pt idx="435">
                  <c:v>55827</c:v>
                </c:pt>
                <c:pt idx="436">
                  <c:v>55857</c:v>
                </c:pt>
                <c:pt idx="437">
                  <c:v>55890</c:v>
                </c:pt>
                <c:pt idx="438">
                  <c:v>55921</c:v>
                </c:pt>
                <c:pt idx="439">
                  <c:v>55949</c:v>
                </c:pt>
                <c:pt idx="440">
                  <c:v>55982</c:v>
                </c:pt>
                <c:pt idx="441">
                  <c:v>56012</c:v>
                </c:pt>
                <c:pt idx="442">
                  <c:v>56044</c:v>
                </c:pt>
                <c:pt idx="443">
                  <c:v>56074</c:v>
                </c:pt>
                <c:pt idx="444">
                  <c:v>56107</c:v>
                </c:pt>
                <c:pt idx="445">
                  <c:v>56138</c:v>
                </c:pt>
                <c:pt idx="446">
                  <c:v>56170</c:v>
                </c:pt>
                <c:pt idx="447">
                  <c:v>56201</c:v>
                </c:pt>
                <c:pt idx="448">
                  <c:v>56233</c:v>
                </c:pt>
                <c:pt idx="449">
                  <c:v>56264</c:v>
                </c:pt>
                <c:pt idx="450">
                  <c:v>56296</c:v>
                </c:pt>
                <c:pt idx="451">
                  <c:v>56324</c:v>
                </c:pt>
                <c:pt idx="452">
                  <c:v>56355</c:v>
                </c:pt>
                <c:pt idx="453">
                  <c:v>56387</c:v>
                </c:pt>
                <c:pt idx="454">
                  <c:v>56418</c:v>
                </c:pt>
                <c:pt idx="455">
                  <c:v>56450</c:v>
                </c:pt>
                <c:pt idx="456">
                  <c:v>56481</c:v>
                </c:pt>
                <c:pt idx="457">
                  <c:v>56513</c:v>
                </c:pt>
                <c:pt idx="458">
                  <c:v>56543</c:v>
                </c:pt>
                <c:pt idx="459">
                  <c:v>56576</c:v>
                </c:pt>
                <c:pt idx="460">
                  <c:v>56606</c:v>
                </c:pt>
                <c:pt idx="461">
                  <c:v>56639</c:v>
                </c:pt>
                <c:pt idx="462">
                  <c:v>56670</c:v>
                </c:pt>
                <c:pt idx="463">
                  <c:v>56698</c:v>
                </c:pt>
                <c:pt idx="464">
                  <c:v>56730</c:v>
                </c:pt>
                <c:pt idx="465">
                  <c:v>56760</c:v>
                </c:pt>
                <c:pt idx="466">
                  <c:v>56793</c:v>
                </c:pt>
                <c:pt idx="467">
                  <c:v>56823</c:v>
                </c:pt>
                <c:pt idx="468">
                  <c:v>56856</c:v>
                </c:pt>
                <c:pt idx="469">
                  <c:v>56887</c:v>
                </c:pt>
                <c:pt idx="470">
                  <c:v>56919</c:v>
                </c:pt>
                <c:pt idx="471">
                  <c:v>56949</c:v>
                </c:pt>
                <c:pt idx="472">
                  <c:v>56982</c:v>
                </c:pt>
                <c:pt idx="473">
                  <c:v>57013</c:v>
                </c:pt>
                <c:pt idx="474">
                  <c:v>57042</c:v>
                </c:pt>
                <c:pt idx="475">
                  <c:v>57074</c:v>
                </c:pt>
                <c:pt idx="476">
                  <c:v>57104</c:v>
                </c:pt>
                <c:pt idx="477">
                  <c:v>57136</c:v>
                </c:pt>
                <c:pt idx="478">
                  <c:v>57166</c:v>
                </c:pt>
                <c:pt idx="479">
                  <c:v>57199</c:v>
                </c:pt>
                <c:pt idx="480">
                  <c:v>57230</c:v>
                </c:pt>
                <c:pt idx="481">
                  <c:v>57262</c:v>
                </c:pt>
                <c:pt idx="482">
                  <c:v>57293</c:v>
                </c:pt>
                <c:pt idx="483">
                  <c:v>57325</c:v>
                </c:pt>
                <c:pt idx="484">
                  <c:v>57356</c:v>
                </c:pt>
                <c:pt idx="485">
                  <c:v>57388</c:v>
                </c:pt>
                <c:pt idx="486">
                  <c:v>57416</c:v>
                </c:pt>
                <c:pt idx="487">
                  <c:v>57447</c:v>
                </c:pt>
                <c:pt idx="488">
                  <c:v>57479</c:v>
                </c:pt>
                <c:pt idx="489">
                  <c:v>57510</c:v>
                </c:pt>
                <c:pt idx="490">
                  <c:v>57542</c:v>
                </c:pt>
                <c:pt idx="491">
                  <c:v>57573</c:v>
                </c:pt>
                <c:pt idx="492">
                  <c:v>57605</c:v>
                </c:pt>
                <c:pt idx="493">
                  <c:v>57635</c:v>
                </c:pt>
                <c:pt idx="494">
                  <c:v>57668</c:v>
                </c:pt>
                <c:pt idx="495">
                  <c:v>57698</c:v>
                </c:pt>
                <c:pt idx="496">
                  <c:v>57731</c:v>
                </c:pt>
                <c:pt idx="497">
                  <c:v>57762</c:v>
                </c:pt>
                <c:pt idx="498">
                  <c:v>57790</c:v>
                </c:pt>
                <c:pt idx="499">
                  <c:v>57822</c:v>
                </c:pt>
                <c:pt idx="500">
                  <c:v>57852</c:v>
                </c:pt>
                <c:pt idx="501">
                  <c:v>57885</c:v>
                </c:pt>
                <c:pt idx="502">
                  <c:v>57915</c:v>
                </c:pt>
                <c:pt idx="503">
                  <c:v>57948</c:v>
                </c:pt>
                <c:pt idx="504">
                  <c:v>57979</c:v>
                </c:pt>
                <c:pt idx="505">
                  <c:v>58011</c:v>
                </c:pt>
                <c:pt idx="506">
                  <c:v>58042</c:v>
                </c:pt>
                <c:pt idx="507">
                  <c:v>58074</c:v>
                </c:pt>
                <c:pt idx="508">
                  <c:v>58105</c:v>
                </c:pt>
                <c:pt idx="509">
                  <c:v>58134</c:v>
                </c:pt>
                <c:pt idx="510">
                  <c:v>58166</c:v>
                </c:pt>
                <c:pt idx="511">
                  <c:v>58197</c:v>
                </c:pt>
                <c:pt idx="512">
                  <c:v>58228</c:v>
                </c:pt>
                <c:pt idx="513">
                  <c:v>58258</c:v>
                </c:pt>
                <c:pt idx="514">
                  <c:v>58291</c:v>
                </c:pt>
                <c:pt idx="515">
                  <c:v>58322</c:v>
                </c:pt>
                <c:pt idx="516">
                  <c:v>58354</c:v>
                </c:pt>
                <c:pt idx="517">
                  <c:v>58385</c:v>
                </c:pt>
                <c:pt idx="518">
                  <c:v>58417</c:v>
                </c:pt>
                <c:pt idx="519">
                  <c:v>58448</c:v>
                </c:pt>
                <c:pt idx="520">
                  <c:v>58480</c:v>
                </c:pt>
                <c:pt idx="521">
                  <c:v>58509</c:v>
                </c:pt>
                <c:pt idx="522">
                  <c:v>58540</c:v>
                </c:pt>
                <c:pt idx="523">
                  <c:v>58571</c:v>
                </c:pt>
                <c:pt idx="524">
                  <c:v>58602</c:v>
                </c:pt>
                <c:pt idx="525">
                  <c:v>58634</c:v>
                </c:pt>
                <c:pt idx="526">
                  <c:v>58665</c:v>
                </c:pt>
                <c:pt idx="527">
                  <c:v>58697</c:v>
                </c:pt>
                <c:pt idx="528">
                  <c:v>58727</c:v>
                </c:pt>
                <c:pt idx="529">
                  <c:v>58760</c:v>
                </c:pt>
                <c:pt idx="530">
                  <c:v>58790</c:v>
                </c:pt>
                <c:pt idx="531">
                  <c:v>58823</c:v>
                </c:pt>
                <c:pt idx="532">
                  <c:v>58854</c:v>
                </c:pt>
                <c:pt idx="533">
                  <c:v>58882</c:v>
                </c:pt>
                <c:pt idx="534">
                  <c:v>58914</c:v>
                </c:pt>
                <c:pt idx="535">
                  <c:v>58944</c:v>
                </c:pt>
                <c:pt idx="536">
                  <c:v>58977</c:v>
                </c:pt>
                <c:pt idx="537">
                  <c:v>59007</c:v>
                </c:pt>
                <c:pt idx="538">
                  <c:v>59040</c:v>
                </c:pt>
                <c:pt idx="539">
                  <c:v>59071</c:v>
                </c:pt>
                <c:pt idx="540">
                  <c:v>59103</c:v>
                </c:pt>
                <c:pt idx="541">
                  <c:v>59134</c:v>
                </c:pt>
                <c:pt idx="542">
                  <c:v>59167</c:v>
                </c:pt>
                <c:pt idx="543">
                  <c:v>59198</c:v>
                </c:pt>
                <c:pt idx="544">
                  <c:v>59229</c:v>
                </c:pt>
                <c:pt idx="545">
                  <c:v>59258</c:v>
                </c:pt>
                <c:pt idx="546">
                  <c:v>59289</c:v>
                </c:pt>
                <c:pt idx="547">
                  <c:v>59320</c:v>
                </c:pt>
                <c:pt idx="548">
                  <c:v>59351</c:v>
                </c:pt>
                <c:pt idx="549">
                  <c:v>59383</c:v>
                </c:pt>
                <c:pt idx="550">
                  <c:v>59414</c:v>
                </c:pt>
                <c:pt idx="551">
                  <c:v>59446</c:v>
                </c:pt>
                <c:pt idx="552">
                  <c:v>59477</c:v>
                </c:pt>
                <c:pt idx="553">
                  <c:v>59509</c:v>
                </c:pt>
                <c:pt idx="554">
                  <c:v>59540</c:v>
                </c:pt>
                <c:pt idx="555">
                  <c:v>59572</c:v>
                </c:pt>
                <c:pt idx="556">
                  <c:v>59600</c:v>
                </c:pt>
                <c:pt idx="557">
                  <c:v>59631</c:v>
                </c:pt>
                <c:pt idx="558">
                  <c:v>59663</c:v>
                </c:pt>
                <c:pt idx="559">
                  <c:v>59694</c:v>
                </c:pt>
                <c:pt idx="560">
                  <c:v>59726</c:v>
                </c:pt>
                <c:pt idx="561">
                  <c:v>59757</c:v>
                </c:pt>
                <c:pt idx="562">
                  <c:v>59789</c:v>
                </c:pt>
                <c:pt idx="563">
                  <c:v>59819</c:v>
                </c:pt>
                <c:pt idx="564">
                  <c:v>59852</c:v>
                </c:pt>
                <c:pt idx="565">
                  <c:v>59882</c:v>
                </c:pt>
                <c:pt idx="566">
                  <c:v>59915</c:v>
                </c:pt>
                <c:pt idx="567">
                  <c:v>59946</c:v>
                </c:pt>
                <c:pt idx="568">
                  <c:v>59975</c:v>
                </c:pt>
                <c:pt idx="569">
                  <c:v>60006</c:v>
                </c:pt>
                <c:pt idx="570">
                  <c:v>60036</c:v>
                </c:pt>
                <c:pt idx="571">
                  <c:v>60069</c:v>
                </c:pt>
                <c:pt idx="572">
                  <c:v>60099</c:v>
                </c:pt>
                <c:pt idx="573">
                  <c:v>60132</c:v>
                </c:pt>
                <c:pt idx="574">
                  <c:v>60163</c:v>
                </c:pt>
                <c:pt idx="575">
                  <c:v>60195</c:v>
                </c:pt>
                <c:pt idx="576">
                  <c:v>60226</c:v>
                </c:pt>
                <c:pt idx="577">
                  <c:v>60258</c:v>
                </c:pt>
                <c:pt idx="578">
                  <c:v>60289</c:v>
                </c:pt>
                <c:pt idx="579">
                  <c:v>60321</c:v>
                </c:pt>
                <c:pt idx="580">
                  <c:v>60349</c:v>
                </c:pt>
                <c:pt idx="581">
                  <c:v>60380</c:v>
                </c:pt>
                <c:pt idx="582">
                  <c:v>60412</c:v>
                </c:pt>
                <c:pt idx="583">
                  <c:v>60443</c:v>
                </c:pt>
                <c:pt idx="584">
                  <c:v>60475</c:v>
                </c:pt>
                <c:pt idx="585">
                  <c:v>60506</c:v>
                </c:pt>
                <c:pt idx="586">
                  <c:v>60538</c:v>
                </c:pt>
                <c:pt idx="587">
                  <c:v>60568</c:v>
                </c:pt>
                <c:pt idx="588">
                  <c:v>60601</c:v>
                </c:pt>
                <c:pt idx="589">
                  <c:v>60631</c:v>
                </c:pt>
                <c:pt idx="590">
                  <c:v>60664</c:v>
                </c:pt>
                <c:pt idx="591">
                  <c:v>60692</c:v>
                </c:pt>
                <c:pt idx="592">
                  <c:v>60723</c:v>
                </c:pt>
                <c:pt idx="593">
                  <c:v>60755</c:v>
                </c:pt>
                <c:pt idx="594">
                  <c:v>60786</c:v>
                </c:pt>
                <c:pt idx="595">
                  <c:v>60818</c:v>
                </c:pt>
                <c:pt idx="596">
                  <c:v>60849</c:v>
                </c:pt>
                <c:pt idx="597">
                  <c:v>60881</c:v>
                </c:pt>
                <c:pt idx="598">
                  <c:v>60911</c:v>
                </c:pt>
                <c:pt idx="599">
                  <c:v>60944</c:v>
                </c:pt>
                <c:pt idx="600">
                  <c:v>60974</c:v>
                </c:pt>
                <c:pt idx="601">
                  <c:v>61007</c:v>
                </c:pt>
                <c:pt idx="602">
                  <c:v>61038</c:v>
                </c:pt>
                <c:pt idx="603">
                  <c:v>61066</c:v>
                </c:pt>
                <c:pt idx="604">
                  <c:v>61098</c:v>
                </c:pt>
                <c:pt idx="605">
                  <c:v>61128</c:v>
                </c:pt>
                <c:pt idx="606">
                  <c:v>61161</c:v>
                </c:pt>
                <c:pt idx="607">
                  <c:v>61191</c:v>
                </c:pt>
                <c:pt idx="608">
                  <c:v>61224</c:v>
                </c:pt>
                <c:pt idx="609">
                  <c:v>61255</c:v>
                </c:pt>
                <c:pt idx="610">
                  <c:v>61287</c:v>
                </c:pt>
                <c:pt idx="611">
                  <c:v>61318</c:v>
                </c:pt>
                <c:pt idx="612">
                  <c:v>61350</c:v>
                </c:pt>
                <c:pt idx="613">
                  <c:v>61381</c:v>
                </c:pt>
                <c:pt idx="614">
                  <c:v>61413</c:v>
                </c:pt>
                <c:pt idx="615">
                  <c:v>61442</c:v>
                </c:pt>
                <c:pt idx="616">
                  <c:v>61477</c:v>
                </c:pt>
                <c:pt idx="617">
                  <c:v>61507</c:v>
                </c:pt>
                <c:pt idx="618">
                  <c:v>61539</c:v>
                </c:pt>
                <c:pt idx="619">
                  <c:v>61569</c:v>
                </c:pt>
                <c:pt idx="620">
                  <c:v>61602</c:v>
                </c:pt>
                <c:pt idx="621">
                  <c:v>61633</c:v>
                </c:pt>
                <c:pt idx="622">
                  <c:v>61665</c:v>
                </c:pt>
                <c:pt idx="623">
                  <c:v>61696</c:v>
                </c:pt>
                <c:pt idx="624">
                  <c:v>61728</c:v>
                </c:pt>
                <c:pt idx="625">
                  <c:v>61759</c:v>
                </c:pt>
                <c:pt idx="626">
                  <c:v>61787</c:v>
                </c:pt>
                <c:pt idx="627">
                  <c:v>61815</c:v>
                </c:pt>
                <c:pt idx="628">
                  <c:v>61847</c:v>
                </c:pt>
                <c:pt idx="629">
                  <c:v>61877</c:v>
                </c:pt>
                <c:pt idx="630">
                  <c:v>61910</c:v>
                </c:pt>
                <c:pt idx="631">
                  <c:v>61941</c:v>
                </c:pt>
                <c:pt idx="632">
                  <c:v>61973</c:v>
                </c:pt>
                <c:pt idx="633">
                  <c:v>62003</c:v>
                </c:pt>
                <c:pt idx="634">
                  <c:v>62036</c:v>
                </c:pt>
                <c:pt idx="635">
                  <c:v>62066</c:v>
                </c:pt>
                <c:pt idx="636">
                  <c:v>62099</c:v>
                </c:pt>
                <c:pt idx="637">
                  <c:v>62130</c:v>
                </c:pt>
                <c:pt idx="638">
                  <c:v>62158</c:v>
                </c:pt>
                <c:pt idx="639">
                  <c:v>62190</c:v>
                </c:pt>
                <c:pt idx="640">
                  <c:v>62220</c:v>
                </c:pt>
                <c:pt idx="641">
                  <c:v>62253</c:v>
                </c:pt>
                <c:pt idx="642">
                  <c:v>62283</c:v>
                </c:pt>
                <c:pt idx="643">
                  <c:v>62316</c:v>
                </c:pt>
                <c:pt idx="644">
                  <c:v>62347</c:v>
                </c:pt>
                <c:pt idx="645">
                  <c:v>62379</c:v>
                </c:pt>
                <c:pt idx="646">
                  <c:v>62410</c:v>
                </c:pt>
                <c:pt idx="647">
                  <c:v>62442</c:v>
                </c:pt>
                <c:pt idx="648">
                  <c:v>62473</c:v>
                </c:pt>
                <c:pt idx="649">
                  <c:v>62505</c:v>
                </c:pt>
                <c:pt idx="650">
                  <c:v>62533</c:v>
                </c:pt>
                <c:pt idx="651">
                  <c:v>62564</c:v>
                </c:pt>
                <c:pt idx="652">
                  <c:v>62596</c:v>
                </c:pt>
                <c:pt idx="653">
                  <c:v>62627</c:v>
                </c:pt>
                <c:pt idx="654">
                  <c:v>62659</c:v>
                </c:pt>
                <c:pt idx="655">
                  <c:v>62690</c:v>
                </c:pt>
                <c:pt idx="656">
                  <c:v>62722</c:v>
                </c:pt>
                <c:pt idx="657">
                  <c:v>62752</c:v>
                </c:pt>
                <c:pt idx="658">
                  <c:v>62785</c:v>
                </c:pt>
                <c:pt idx="659">
                  <c:v>62815</c:v>
                </c:pt>
                <c:pt idx="660">
                  <c:v>62848</c:v>
                </c:pt>
                <c:pt idx="661">
                  <c:v>62879</c:v>
                </c:pt>
                <c:pt idx="662">
                  <c:v>62908</c:v>
                </c:pt>
                <c:pt idx="663">
                  <c:v>62939</c:v>
                </c:pt>
                <c:pt idx="664">
                  <c:v>62969</c:v>
                </c:pt>
                <c:pt idx="665">
                  <c:v>63002</c:v>
                </c:pt>
                <c:pt idx="666">
                  <c:v>63032</c:v>
                </c:pt>
                <c:pt idx="667">
                  <c:v>63065</c:v>
                </c:pt>
                <c:pt idx="668">
                  <c:v>63096</c:v>
                </c:pt>
                <c:pt idx="669">
                  <c:v>63128</c:v>
                </c:pt>
                <c:pt idx="670">
                  <c:v>63158</c:v>
                </c:pt>
                <c:pt idx="671">
                  <c:v>63188</c:v>
                </c:pt>
                <c:pt idx="672">
                  <c:v>63219</c:v>
                </c:pt>
                <c:pt idx="673">
                  <c:v>63248</c:v>
                </c:pt>
                <c:pt idx="674">
                  <c:v>63276</c:v>
                </c:pt>
                <c:pt idx="675">
                  <c:v>63307</c:v>
                </c:pt>
                <c:pt idx="676">
                  <c:v>63338</c:v>
                </c:pt>
                <c:pt idx="677">
                  <c:v>63369</c:v>
                </c:pt>
                <c:pt idx="678">
                  <c:v>63401</c:v>
                </c:pt>
                <c:pt idx="679">
                  <c:v>63432</c:v>
                </c:pt>
                <c:pt idx="680">
                  <c:v>63464</c:v>
                </c:pt>
                <c:pt idx="681">
                  <c:v>63495</c:v>
                </c:pt>
                <c:pt idx="682">
                  <c:v>63527</c:v>
                </c:pt>
                <c:pt idx="683">
                  <c:v>63558</c:v>
                </c:pt>
                <c:pt idx="684">
                  <c:v>63590</c:v>
                </c:pt>
                <c:pt idx="685">
                  <c:v>63618</c:v>
                </c:pt>
                <c:pt idx="686">
                  <c:v>63649</c:v>
                </c:pt>
                <c:pt idx="687">
                  <c:v>63681</c:v>
                </c:pt>
                <c:pt idx="688">
                  <c:v>63712</c:v>
                </c:pt>
                <c:pt idx="689">
                  <c:v>63744</c:v>
                </c:pt>
                <c:pt idx="690">
                  <c:v>63775</c:v>
                </c:pt>
                <c:pt idx="691">
                  <c:v>63807</c:v>
                </c:pt>
              </c:numCache>
            </c:numRef>
          </c:cat>
          <c:val>
            <c:numRef>
              <c:f>Eur3M!$AH$3:$AH$694</c:f>
              <c:numCache>
                <c:formatCode>0.0000%</c:formatCode>
                <c:ptCount val="692"/>
                <c:pt idx="0">
                  <c:v>-3.6016084723015072E-4</c:v>
                </c:pt>
                <c:pt idx="1">
                  <c:v>-4.2188811936395908E-4</c:v>
                </c:pt>
                <c:pt idx="2">
                  <c:v>-4.5151239156021291E-4</c:v>
                </c:pt>
                <c:pt idx="3">
                  <c:v>-5.3835101117181419E-4</c:v>
                </c:pt>
                <c:pt idx="4">
                  <c:v>-5.5029604012135636E-4</c:v>
                </c:pt>
                <c:pt idx="5">
                  <c:v>-5.8311200099661435E-4</c:v>
                </c:pt>
                <c:pt idx="6">
                  <c:v>-6.2148498475874097E-4</c:v>
                </c:pt>
                <c:pt idx="7">
                  <c:v>-6.4851660386572557E-4</c:v>
                </c:pt>
                <c:pt idx="8">
                  <c:v>-6.6626666470426742E-4</c:v>
                </c:pt>
                <c:pt idx="9">
                  <c:v>-6.7271977721079616E-4</c:v>
                </c:pt>
                <c:pt idx="10">
                  <c:v>-6.6475897139580645E-4</c:v>
                </c:pt>
                <c:pt idx="11">
                  <c:v>-6.4359354609073885E-4</c:v>
                </c:pt>
                <c:pt idx="12">
                  <c:v>-5.8724694003326166E-4</c:v>
                </c:pt>
                <c:pt idx="13">
                  <c:v>-5.3755740171712108E-4</c:v>
                </c:pt>
                <c:pt idx="14">
                  <c:v>-4.6735533119732556E-4</c:v>
                </c:pt>
                <c:pt idx="15">
                  <c:v>-4.044262760198869E-4</c:v>
                </c:pt>
                <c:pt idx="16">
                  <c:v>-3.1912521010856191E-4</c:v>
                </c:pt>
                <c:pt idx="17">
                  <c:v>-2.4868028761313734E-4</c:v>
                </c:pt>
                <c:pt idx="18">
                  <c:v>-1.6698967636982114E-4</c:v>
                </c:pt>
                <c:pt idx="19">
                  <c:v>-6.3022455012488578E-5</c:v>
                </c:pt>
                <c:pt idx="20">
                  <c:v>5.3119202015266858E-5</c:v>
                </c:pt>
                <c:pt idx="21">
                  <c:v>1.9056548138800437E-4</c:v>
                </c:pt>
                <c:pt idx="22">
                  <c:v>3.3955307129062285E-4</c:v>
                </c:pt>
                <c:pt idx="23">
                  <c:v>5.0420341517393467E-4</c:v>
                </c:pt>
                <c:pt idx="24">
                  <c:v>6.7359993504697527E-4</c:v>
                </c:pt>
                <c:pt idx="25">
                  <c:v>8.6559222673792996E-4</c:v>
                </c:pt>
                <c:pt idx="26">
                  <c:v>1.0412079563009158E-3</c:v>
                </c:pt>
                <c:pt idx="27">
                  <c:v>1.2518422042542619E-3</c:v>
                </c:pt>
                <c:pt idx="28">
                  <c:v>1.4467007971954088E-3</c:v>
                </c:pt>
                <c:pt idx="29">
                  <c:v>1.6439530514619652E-3</c:v>
                </c:pt>
                <c:pt idx="30">
                  <c:v>1.8597779584877657E-3</c:v>
                </c:pt>
                <c:pt idx="31">
                  <c:v>2.0736453759602302E-3</c:v>
                </c:pt>
                <c:pt idx="32">
                  <c:v>2.3097415422661913E-3</c:v>
                </c:pt>
                <c:pt idx="33">
                  <c:v>2.5281273090704344E-3</c:v>
                </c:pt>
                <c:pt idx="34">
                  <c:v>2.7717832986663754E-3</c:v>
                </c:pt>
                <c:pt idx="35">
                  <c:v>2.9994606087065008E-3</c:v>
                </c:pt>
                <c:pt idx="36">
                  <c:v>3.2440199857488297E-3</c:v>
                </c:pt>
                <c:pt idx="37">
                  <c:v>3.474656082220287E-3</c:v>
                </c:pt>
                <c:pt idx="38">
                  <c:v>3.7058371445674136E-3</c:v>
                </c:pt>
                <c:pt idx="39">
                  <c:v>3.9447105395447992E-3</c:v>
                </c:pt>
                <c:pt idx="40">
                  <c:v>4.1679458239175854E-3</c:v>
                </c:pt>
                <c:pt idx="41">
                  <c:v>4.3788753420294429E-3</c:v>
                </c:pt>
                <c:pt idx="42">
                  <c:v>4.6145699524711538E-3</c:v>
                </c:pt>
                <c:pt idx="43">
                  <c:v>4.8406570839787874E-3</c:v>
                </c:pt>
                <c:pt idx="44">
                  <c:v>5.0822430072754833E-3</c:v>
                </c:pt>
                <c:pt idx="45">
                  <c:v>5.3062960663169643E-3</c:v>
                </c:pt>
                <c:pt idx="46">
                  <c:v>5.533712090417287E-3</c:v>
                </c:pt>
                <c:pt idx="47">
                  <c:v>5.757414679746148E-3</c:v>
                </c:pt>
                <c:pt idx="48">
                  <c:v>6.0066781274251742E-3</c:v>
                </c:pt>
                <c:pt idx="49">
                  <c:v>6.2367053129448995E-3</c:v>
                </c:pt>
                <c:pt idx="50">
                  <c:v>6.5027268908335566E-3</c:v>
                </c:pt>
                <c:pt idx="51">
                  <c:v>6.7568796587806901E-3</c:v>
                </c:pt>
                <c:pt idx="52">
                  <c:v>7.0245318381301916E-3</c:v>
                </c:pt>
                <c:pt idx="53">
                  <c:v>7.2866984499934447E-3</c:v>
                </c:pt>
                <c:pt idx="54">
                  <c:v>7.5673090862129677E-3</c:v>
                </c:pt>
                <c:pt idx="55">
                  <c:v>7.8814129332165275E-3</c:v>
                </c:pt>
                <c:pt idx="56">
                  <c:v>8.1769169636879083E-3</c:v>
                </c:pt>
                <c:pt idx="57">
                  <c:v>8.5116728870813525E-3</c:v>
                </c:pt>
                <c:pt idx="58">
                  <c:v>8.8255308441382661E-3</c:v>
                </c:pt>
                <c:pt idx="59">
                  <c:v>9.1593438649756574E-3</c:v>
                </c:pt>
                <c:pt idx="60">
                  <c:v>9.4730543381587439E-3</c:v>
                </c:pt>
                <c:pt idx="61">
                  <c:v>9.7861701051083667E-3</c:v>
                </c:pt>
                <c:pt idx="62">
                  <c:v>1.0083359152468496E-2</c:v>
                </c:pt>
                <c:pt idx="63">
                  <c:v>1.0393056982288967E-2</c:v>
                </c:pt>
                <c:pt idx="64">
                  <c:v>1.0658007080699611E-2</c:v>
                </c:pt>
                <c:pt idx="65">
                  <c:v>1.0933886297045552E-2</c:v>
                </c:pt>
                <c:pt idx="66">
                  <c:v>1.1218890701002123E-2</c:v>
                </c:pt>
                <c:pt idx="67">
                  <c:v>1.1481174112735E-2</c:v>
                </c:pt>
                <c:pt idx="68">
                  <c:v>1.1741582627107904E-2</c:v>
                </c:pt>
                <c:pt idx="69">
                  <c:v>1.1984620832567823E-2</c:v>
                </c:pt>
                <c:pt idx="70">
                  <c:v>1.2224504854406725E-2</c:v>
                </c:pt>
                <c:pt idx="71">
                  <c:v>1.2452955481329124E-2</c:v>
                </c:pt>
                <c:pt idx="72">
                  <c:v>1.2696621714681344E-2</c:v>
                </c:pt>
                <c:pt idx="73">
                  <c:v>1.290739801498475E-2</c:v>
                </c:pt>
                <c:pt idx="74">
                  <c:v>1.3147948075313417E-2</c:v>
                </c:pt>
                <c:pt idx="75">
                  <c:v>1.3359309806471466E-2</c:v>
                </c:pt>
                <c:pt idx="76">
                  <c:v>1.3564936332282449E-2</c:v>
                </c:pt>
                <c:pt idx="77">
                  <c:v>1.3779795278229099E-2</c:v>
                </c:pt>
                <c:pt idx="78">
                  <c:v>1.398442355133046E-2</c:v>
                </c:pt>
                <c:pt idx="79">
                  <c:v>1.420111342823315E-2</c:v>
                </c:pt>
                <c:pt idx="80">
                  <c:v>1.4393987926162602E-2</c:v>
                </c:pt>
                <c:pt idx="81">
                  <c:v>1.4602088947500268E-2</c:v>
                </c:pt>
                <c:pt idx="82">
                  <c:v>1.4791051277827387E-2</c:v>
                </c:pt>
                <c:pt idx="83">
                  <c:v>1.4990430532488637E-2</c:v>
                </c:pt>
                <c:pt idx="84">
                  <c:v>1.5165381767352493E-2</c:v>
                </c:pt>
                <c:pt idx="85">
                  <c:v>1.5348131477587363E-2</c:v>
                </c:pt>
                <c:pt idx="86">
                  <c:v>1.5521490089185252E-2</c:v>
                </c:pt>
                <c:pt idx="87">
                  <c:v>1.5703595979732574E-2</c:v>
                </c:pt>
                <c:pt idx="88">
                  <c:v>1.5864849131758556E-2</c:v>
                </c:pt>
                <c:pt idx="89">
                  <c:v>1.6047340541120624E-2</c:v>
                </c:pt>
                <c:pt idx="90">
                  <c:v>1.6214685915616769E-2</c:v>
                </c:pt>
                <c:pt idx="91">
                  <c:v>1.6385786493315034E-2</c:v>
                </c:pt>
                <c:pt idx="92">
                  <c:v>1.655950567807753E-2</c:v>
                </c:pt>
                <c:pt idx="93">
                  <c:v>1.672096420722035E-2</c:v>
                </c:pt>
                <c:pt idx="94">
                  <c:v>1.6888205805317739E-2</c:v>
                </c:pt>
                <c:pt idx="95">
                  <c:v>1.7040853174138539E-2</c:v>
                </c:pt>
                <c:pt idx="96">
                  <c:v>1.7188630590786593E-2</c:v>
                </c:pt>
                <c:pt idx="97">
                  <c:v>1.7327336615491278E-2</c:v>
                </c:pt>
                <c:pt idx="98">
                  <c:v>1.7462949392398282E-2</c:v>
                </c:pt>
                <c:pt idx="99">
                  <c:v>1.7581338227090144E-2</c:v>
                </c:pt>
                <c:pt idx="100">
                  <c:v>1.7695745218558111E-2</c:v>
                </c:pt>
                <c:pt idx="101">
                  <c:v>1.7806727352378829E-2</c:v>
                </c:pt>
                <c:pt idx="102">
                  <c:v>1.790751055751762E-2</c:v>
                </c:pt>
                <c:pt idx="103">
                  <c:v>1.8002938997695402E-2</c:v>
                </c:pt>
                <c:pt idx="104">
                  <c:v>1.8087943000514646E-2</c:v>
                </c:pt>
                <c:pt idx="105">
                  <c:v>1.8169919665366956E-2</c:v>
                </c:pt>
                <c:pt idx="106">
                  <c:v>1.8250301514724149E-2</c:v>
                </c:pt>
                <c:pt idx="107">
                  <c:v>1.8340027579000027E-2</c:v>
                </c:pt>
                <c:pt idx="108">
                  <c:v>1.8421155063369277E-2</c:v>
                </c:pt>
                <c:pt idx="109">
                  <c:v>1.8520599411500058E-2</c:v>
                </c:pt>
                <c:pt idx="110">
                  <c:v>1.8612124053659154E-2</c:v>
                </c:pt>
                <c:pt idx="111">
                  <c:v>1.8708529197035601E-2</c:v>
                </c:pt>
                <c:pt idx="112">
                  <c:v>1.8813741985412639E-2</c:v>
                </c:pt>
                <c:pt idx="113">
                  <c:v>1.892125581951799E-2</c:v>
                </c:pt>
                <c:pt idx="114">
                  <c:v>1.9042373030927727E-2</c:v>
                </c:pt>
                <c:pt idx="115">
                  <c:v>1.91574839017126E-2</c:v>
                </c:pt>
                <c:pt idx="116">
                  <c:v>1.9287610807531132E-2</c:v>
                </c:pt>
                <c:pt idx="117">
                  <c:v>1.94066125925796E-2</c:v>
                </c:pt>
                <c:pt idx="118">
                  <c:v>1.952902047209587E-2</c:v>
                </c:pt>
                <c:pt idx="119">
                  <c:v>1.9638009862788353E-2</c:v>
                </c:pt>
                <c:pt idx="120">
                  <c:v>1.9740693165559344E-2</c:v>
                </c:pt>
                <c:pt idx="121">
                  <c:v>1.9832623779845626E-2</c:v>
                </c:pt>
                <c:pt idx="122">
                  <c:v>1.9923291493315939E-2</c:v>
                </c:pt>
                <c:pt idx="123">
                  <c:v>1.9995657098766408E-2</c:v>
                </c:pt>
                <c:pt idx="124">
                  <c:v>2.006445278952234E-2</c:v>
                </c:pt>
                <c:pt idx="125">
                  <c:v>2.0129891418276719E-2</c:v>
                </c:pt>
                <c:pt idx="126">
                  <c:v>2.0183103504810323E-2</c:v>
                </c:pt>
                <c:pt idx="127">
                  <c:v>2.0229175917409255E-2</c:v>
                </c:pt>
                <c:pt idx="128">
                  <c:v>2.02675065591412E-2</c:v>
                </c:pt>
                <c:pt idx="129">
                  <c:v>2.0302946848644574E-2</c:v>
                </c:pt>
                <c:pt idx="130">
                  <c:v>2.0338602249567354E-2</c:v>
                </c:pt>
                <c:pt idx="131">
                  <c:v>2.0373070214403176E-2</c:v>
                </c:pt>
                <c:pt idx="132">
                  <c:v>2.0412333708608621E-2</c:v>
                </c:pt>
                <c:pt idx="133">
                  <c:v>2.0455675090689046E-2</c:v>
                </c:pt>
                <c:pt idx="134">
                  <c:v>2.049404678162484E-2</c:v>
                </c:pt>
                <c:pt idx="135">
                  <c:v>2.0535419403552878E-2</c:v>
                </c:pt>
                <c:pt idx="136">
                  <c:v>2.058261854639604E-2</c:v>
                </c:pt>
                <c:pt idx="137">
                  <c:v>2.0628995174567705E-2</c:v>
                </c:pt>
                <c:pt idx="138">
                  <c:v>2.0678968532164967E-2</c:v>
                </c:pt>
                <c:pt idx="139">
                  <c:v>2.0729261774977067E-2</c:v>
                </c:pt>
                <c:pt idx="140">
                  <c:v>2.0780464150191053E-2</c:v>
                </c:pt>
                <c:pt idx="141">
                  <c:v>2.0830450295003595E-2</c:v>
                </c:pt>
                <c:pt idx="142">
                  <c:v>2.0881776352931737E-2</c:v>
                </c:pt>
                <c:pt idx="143">
                  <c:v>2.092501503155594E-2</c:v>
                </c:pt>
                <c:pt idx="144">
                  <c:v>2.0971736054215411E-2</c:v>
                </c:pt>
                <c:pt idx="145">
                  <c:v>2.1012150954240028E-2</c:v>
                </c:pt>
                <c:pt idx="146">
                  <c:v>2.1054075137409364E-2</c:v>
                </c:pt>
                <c:pt idx="147">
                  <c:v>2.1087894328521886E-2</c:v>
                </c:pt>
                <c:pt idx="148">
                  <c:v>2.112324141143895E-2</c:v>
                </c:pt>
                <c:pt idx="149">
                  <c:v>2.1158457125492493E-2</c:v>
                </c:pt>
                <c:pt idx="150">
                  <c:v>2.1188317525877E-2</c:v>
                </c:pt>
                <c:pt idx="151">
                  <c:v>2.1218786708965751E-2</c:v>
                </c:pt>
                <c:pt idx="152">
                  <c:v>2.1244117595279957E-2</c:v>
                </c:pt>
                <c:pt idx="153">
                  <c:v>2.1270008906711695E-2</c:v>
                </c:pt>
                <c:pt idx="154">
                  <c:v>2.1291851795587589E-2</c:v>
                </c:pt>
                <c:pt idx="155">
                  <c:v>2.1311153857719069E-2</c:v>
                </c:pt>
                <c:pt idx="156">
                  <c:v>2.1327623425925424E-2</c:v>
                </c:pt>
                <c:pt idx="157">
                  <c:v>2.1344051425002123E-2</c:v>
                </c:pt>
                <c:pt idx="158">
                  <c:v>2.1356500348071971E-2</c:v>
                </c:pt>
                <c:pt idx="159">
                  <c:v>2.1366438885644361E-2</c:v>
                </c:pt>
                <c:pt idx="160">
                  <c:v>2.1375888496165917E-2</c:v>
                </c:pt>
                <c:pt idx="161">
                  <c:v>2.1381989900306101E-2</c:v>
                </c:pt>
                <c:pt idx="162">
                  <c:v>2.138589864046634E-2</c:v>
                </c:pt>
                <c:pt idx="163">
                  <c:v>2.1387362877188645E-2</c:v>
                </c:pt>
                <c:pt idx="164">
                  <c:v>2.1385886153059253E-2</c:v>
                </c:pt>
                <c:pt idx="165">
                  <c:v>2.1383405192024706E-2</c:v>
                </c:pt>
                <c:pt idx="166">
                  <c:v>2.1377538344817527E-2</c:v>
                </c:pt>
                <c:pt idx="167">
                  <c:v>2.1368698547706622E-2</c:v>
                </c:pt>
                <c:pt idx="168">
                  <c:v>2.1358614682858035E-2</c:v>
                </c:pt>
                <c:pt idx="169">
                  <c:v>2.1346414067577677E-2</c:v>
                </c:pt>
                <c:pt idx="170">
                  <c:v>2.1332996924340368E-2</c:v>
                </c:pt>
                <c:pt idx="171">
                  <c:v>2.1315004620801537E-2</c:v>
                </c:pt>
                <c:pt idx="172">
                  <c:v>2.1296472241418746E-2</c:v>
                </c:pt>
                <c:pt idx="173">
                  <c:v>2.1273186582117982E-2</c:v>
                </c:pt>
                <c:pt idx="174">
                  <c:v>2.1248928194461961E-2</c:v>
                </c:pt>
                <c:pt idx="175">
                  <c:v>2.1221631017494216E-2</c:v>
                </c:pt>
                <c:pt idx="176">
                  <c:v>2.119484461379063E-2</c:v>
                </c:pt>
                <c:pt idx="177">
                  <c:v>2.1163845139397969E-2</c:v>
                </c:pt>
                <c:pt idx="178">
                  <c:v>2.1134295590843344E-2</c:v>
                </c:pt>
                <c:pt idx="179">
                  <c:v>2.1100938128544397E-2</c:v>
                </c:pt>
                <c:pt idx="180">
                  <c:v>2.1068191803024241E-2</c:v>
                </c:pt>
                <c:pt idx="181">
                  <c:v>2.1037994281583813E-2</c:v>
                </c:pt>
                <c:pt idx="182">
                  <c:v>2.1002116485984816E-2</c:v>
                </c:pt>
                <c:pt idx="183">
                  <c:v>2.0967514038568957E-2</c:v>
                </c:pt>
                <c:pt idx="184">
                  <c:v>2.092827954951133E-2</c:v>
                </c:pt>
                <c:pt idx="185">
                  <c:v>2.0891599320248679E-2</c:v>
                </c:pt>
                <c:pt idx="186">
                  <c:v>2.0850158338560704E-2</c:v>
                </c:pt>
                <c:pt idx="187">
                  <c:v>2.0810265212506066E-2</c:v>
                </c:pt>
                <c:pt idx="188">
                  <c:v>2.0767945143616694E-2</c:v>
                </c:pt>
                <c:pt idx="189">
                  <c:v>2.0726037041468148E-2</c:v>
                </c:pt>
                <c:pt idx="190">
                  <c:v>2.0681910845089219E-2</c:v>
                </c:pt>
                <c:pt idx="191">
                  <c:v>2.063814179392864E-2</c:v>
                </c:pt>
                <c:pt idx="192">
                  <c:v>2.0592021408852797E-2</c:v>
                </c:pt>
                <c:pt idx="193">
                  <c:v>2.0549255021417651E-2</c:v>
                </c:pt>
                <c:pt idx="194">
                  <c:v>2.0503044727204767E-2</c:v>
                </c:pt>
                <c:pt idx="195">
                  <c:v>2.0455637069934484E-2</c:v>
                </c:pt>
                <c:pt idx="196">
                  <c:v>2.0407587004573999E-2</c:v>
                </c:pt>
                <c:pt idx="197">
                  <c:v>2.0357145497252534E-2</c:v>
                </c:pt>
                <c:pt idx="198">
                  <c:v>2.0307484377894886E-2</c:v>
                </c:pt>
                <c:pt idx="199">
                  <c:v>2.0255676458569367E-2</c:v>
                </c:pt>
                <c:pt idx="200">
                  <c:v>2.0205887792582446E-2</c:v>
                </c:pt>
                <c:pt idx="201">
                  <c:v>2.015061696407542E-2</c:v>
                </c:pt>
                <c:pt idx="202">
                  <c:v>2.01002739093461E-2</c:v>
                </c:pt>
                <c:pt idx="203">
                  <c:v>2.0043208390022105E-2</c:v>
                </c:pt>
                <c:pt idx="204">
                  <c:v>1.9989845981880087E-2</c:v>
                </c:pt>
                <c:pt idx="205">
                  <c:v>1.9939502072476568E-2</c:v>
                </c:pt>
                <c:pt idx="206">
                  <c:v>1.9882810154676047E-2</c:v>
                </c:pt>
                <c:pt idx="207">
                  <c:v>1.9828382446855631E-2</c:v>
                </c:pt>
                <c:pt idx="208">
                  <c:v>1.9768256180347381E-2</c:v>
                </c:pt>
                <c:pt idx="209">
                  <c:v>1.9713028601427745E-2</c:v>
                </c:pt>
                <c:pt idx="210">
                  <c:v>1.9651675011409714E-2</c:v>
                </c:pt>
                <c:pt idx="211">
                  <c:v>1.959389810366689E-2</c:v>
                </c:pt>
                <c:pt idx="212">
                  <c:v>1.95328699617629E-2</c:v>
                </c:pt>
                <c:pt idx="213">
                  <c:v>1.9476433176454755E-2</c:v>
                </c:pt>
                <c:pt idx="214">
                  <c:v>1.9418244945355559E-2</c:v>
                </c:pt>
                <c:pt idx="215">
                  <c:v>1.9359482346047958E-2</c:v>
                </c:pt>
                <c:pt idx="216">
                  <c:v>1.9300985302643407E-2</c:v>
                </c:pt>
                <c:pt idx="217">
                  <c:v>1.9245915187226879E-2</c:v>
                </c:pt>
                <c:pt idx="218">
                  <c:v>1.9183581542235519E-2</c:v>
                </c:pt>
                <c:pt idx="219">
                  <c:v>1.912279851651293E-2</c:v>
                </c:pt>
                <c:pt idx="220">
                  <c:v>1.9060669016537746E-2</c:v>
                </c:pt>
                <c:pt idx="221">
                  <c:v>1.8996162139894857E-2</c:v>
                </c:pt>
                <c:pt idx="222">
                  <c:v>1.8933850080584218E-2</c:v>
                </c:pt>
                <c:pt idx="223">
                  <c:v>1.8868134662836728E-2</c:v>
                </c:pt>
                <c:pt idx="224">
                  <c:v>1.8804673882784933E-2</c:v>
                </c:pt>
                <c:pt idx="225">
                  <c:v>1.8739417416313797E-2</c:v>
                </c:pt>
                <c:pt idx="226">
                  <c:v>1.8675965789063831E-2</c:v>
                </c:pt>
                <c:pt idx="227">
                  <c:v>1.8609089659457397E-2</c:v>
                </c:pt>
                <c:pt idx="228">
                  <c:v>1.8550294187905225E-2</c:v>
                </c:pt>
                <c:pt idx="229">
                  <c:v>1.8486194952261611E-2</c:v>
                </c:pt>
                <c:pt idx="230">
                  <c:v>1.841866771066053E-2</c:v>
                </c:pt>
                <c:pt idx="231">
                  <c:v>1.8353632878394945E-2</c:v>
                </c:pt>
                <c:pt idx="232">
                  <c:v>1.8286342437324406E-2</c:v>
                </c:pt>
                <c:pt idx="233">
                  <c:v>1.8221044607401257E-2</c:v>
                </c:pt>
                <c:pt idx="234">
                  <c:v>1.8154219132821676E-2</c:v>
                </c:pt>
                <c:pt idx="235">
                  <c:v>1.8090497082876772E-2</c:v>
                </c:pt>
                <c:pt idx="236">
                  <c:v>1.8021227754904064E-2</c:v>
                </c:pt>
                <c:pt idx="237">
                  <c:v>1.7959033136856206E-2</c:v>
                </c:pt>
                <c:pt idx="238">
                  <c:v>1.7889591923502788E-2</c:v>
                </c:pt>
                <c:pt idx="239">
                  <c:v>1.7826346235558788E-2</c:v>
                </c:pt>
                <c:pt idx="240">
                  <c:v>1.77639208847983E-2</c:v>
                </c:pt>
                <c:pt idx="241">
                  <c:v>1.7699717594223442E-2</c:v>
                </c:pt>
                <c:pt idx="242">
                  <c:v>1.7637554912040772E-2</c:v>
                </c:pt>
                <c:pt idx="243">
                  <c:v>1.757220898893775E-2</c:v>
                </c:pt>
                <c:pt idx="244">
                  <c:v>1.7511277722839034E-2</c:v>
                </c:pt>
                <c:pt idx="245">
                  <c:v>1.7444647522746038E-2</c:v>
                </c:pt>
                <c:pt idx="246">
                  <c:v>1.7383032648880081E-2</c:v>
                </c:pt>
                <c:pt idx="247">
                  <c:v>1.731868658728836E-2</c:v>
                </c:pt>
                <c:pt idx="248">
                  <c:v>1.7257350641664101E-2</c:v>
                </c:pt>
                <c:pt idx="249">
                  <c:v>1.7195078145770572E-2</c:v>
                </c:pt>
                <c:pt idx="250">
                  <c:v>1.7135244956569373E-2</c:v>
                </c:pt>
                <c:pt idx="251">
                  <c:v>1.7072870799090544E-2</c:v>
                </c:pt>
                <c:pt idx="252">
                  <c:v>1.7018691612797707E-2</c:v>
                </c:pt>
                <c:pt idx="253">
                  <c:v>1.6960379787455189E-2</c:v>
                </c:pt>
                <c:pt idx="254">
                  <c:v>1.6899681212180748E-2</c:v>
                </c:pt>
                <c:pt idx="255">
                  <c:v>1.6842002785052386E-2</c:v>
                </c:pt>
                <c:pt idx="256">
                  <c:v>1.6783105907579057E-2</c:v>
                </c:pt>
                <c:pt idx="257">
                  <c:v>1.6726694598209239E-2</c:v>
                </c:pt>
                <c:pt idx="258">
                  <c:v>1.6669656145608249E-2</c:v>
                </c:pt>
                <c:pt idx="259">
                  <c:v>1.6615866532028373E-2</c:v>
                </c:pt>
                <c:pt idx="260">
                  <c:v>1.6559950338576147E-2</c:v>
                </c:pt>
                <c:pt idx="261">
                  <c:v>1.6507079236747657E-2</c:v>
                </c:pt>
                <c:pt idx="262">
                  <c:v>1.6450331691500581E-2</c:v>
                </c:pt>
                <c:pt idx="263">
                  <c:v>1.6402814495046287E-2</c:v>
                </c:pt>
                <c:pt idx="264">
                  <c:v>1.6351918737050289E-2</c:v>
                </c:pt>
                <c:pt idx="265">
                  <c:v>1.6299332042122212E-2</c:v>
                </c:pt>
                <c:pt idx="266">
                  <c:v>1.6249669324820176E-2</c:v>
                </c:pt>
                <c:pt idx="267">
                  <c:v>1.6199306123717609E-2</c:v>
                </c:pt>
                <c:pt idx="268">
                  <c:v>1.6151413086651838E-2</c:v>
                </c:pt>
                <c:pt idx="269">
                  <c:v>1.6103307345282543E-2</c:v>
                </c:pt>
                <c:pt idx="270">
                  <c:v>1.6058363362503422E-2</c:v>
                </c:pt>
                <c:pt idx="271">
                  <c:v>1.6010374034112304E-2</c:v>
                </c:pt>
                <c:pt idx="272">
                  <c:v>1.5968387981617482E-2</c:v>
                </c:pt>
                <c:pt idx="273">
                  <c:v>1.5921842901817616E-2</c:v>
                </c:pt>
                <c:pt idx="274">
                  <c:v>1.5880748512386481E-2</c:v>
                </c:pt>
                <c:pt idx="275">
                  <c:v>1.5842743662738943E-2</c:v>
                </c:pt>
                <c:pt idx="276">
                  <c:v>1.5800448985945421E-2</c:v>
                </c:pt>
                <c:pt idx="277">
                  <c:v>1.5762528702593433E-2</c:v>
                </c:pt>
                <c:pt idx="278">
                  <c:v>1.5723522872392003E-2</c:v>
                </c:pt>
                <c:pt idx="279">
                  <c:v>1.5688047514325211E-2</c:v>
                </c:pt>
                <c:pt idx="280">
                  <c:v>1.5650270557605015E-2</c:v>
                </c:pt>
                <c:pt idx="281">
                  <c:v>1.5616191054328774E-2</c:v>
                </c:pt>
                <c:pt idx="282">
                  <c:v>1.5581870697764583E-2</c:v>
                </c:pt>
                <c:pt idx="283">
                  <c:v>1.555005211470494E-2</c:v>
                </c:pt>
                <c:pt idx="284">
                  <c:v>1.5518649236690399E-2</c:v>
                </c:pt>
                <c:pt idx="285">
                  <c:v>1.5489359962017979E-2</c:v>
                </c:pt>
                <c:pt idx="286">
                  <c:v>1.5460476735265244E-2</c:v>
                </c:pt>
                <c:pt idx="287">
                  <c:v>1.5435427697861544E-2</c:v>
                </c:pt>
                <c:pt idx="288">
                  <c:v>1.5410104345684425E-2</c:v>
                </c:pt>
                <c:pt idx="289">
                  <c:v>1.5386018241732411E-2</c:v>
                </c:pt>
                <c:pt idx="290">
                  <c:v>1.5363367409396556E-2</c:v>
                </c:pt>
                <c:pt idx="291">
                  <c:v>1.5341434876504972E-2</c:v>
                </c:pt>
                <c:pt idx="292">
                  <c:v>1.5321383629856699E-2</c:v>
                </c:pt>
                <c:pt idx="293">
                  <c:v>1.5301530339082364E-2</c:v>
                </c:pt>
                <c:pt idx="294">
                  <c:v>1.5283446135704461E-2</c:v>
                </c:pt>
                <c:pt idx="295">
                  <c:v>1.5263945961708046E-2</c:v>
                </c:pt>
                <c:pt idx="296">
                  <c:v>1.5245953735813167E-2</c:v>
                </c:pt>
                <c:pt idx="297">
                  <c:v>1.5227917637060455E-2</c:v>
                </c:pt>
                <c:pt idx="298">
                  <c:v>1.5210874000966282E-2</c:v>
                </c:pt>
                <c:pt idx="299">
                  <c:v>1.5195796387070611E-2</c:v>
                </c:pt>
                <c:pt idx="300">
                  <c:v>1.5178924728378378E-2</c:v>
                </c:pt>
                <c:pt idx="301">
                  <c:v>1.516364928019499E-2</c:v>
                </c:pt>
                <c:pt idx="302">
                  <c:v>1.5147251702404612E-2</c:v>
                </c:pt>
                <c:pt idx="303">
                  <c:v>1.5132310056033139E-2</c:v>
                </c:pt>
                <c:pt idx="304">
                  <c:v>1.5117273536206774E-2</c:v>
                </c:pt>
                <c:pt idx="305">
                  <c:v>1.5103801613330095E-2</c:v>
                </c:pt>
                <c:pt idx="306">
                  <c:v>1.5089392546332266E-2</c:v>
                </c:pt>
                <c:pt idx="307">
                  <c:v>1.5076540097602731E-2</c:v>
                </c:pt>
                <c:pt idx="308">
                  <c:v>1.5063401516549951E-2</c:v>
                </c:pt>
                <c:pt idx="309">
                  <c:v>1.5050976024509326E-2</c:v>
                </c:pt>
                <c:pt idx="310">
                  <c:v>1.5040915177861495E-2</c:v>
                </c:pt>
                <c:pt idx="311">
                  <c:v>1.5028997445293181E-2</c:v>
                </c:pt>
                <c:pt idx="312">
                  <c:v>1.5018946728765119E-2</c:v>
                </c:pt>
                <c:pt idx="313">
                  <c:v>1.5008616445985492E-2</c:v>
                </c:pt>
                <c:pt idx="314">
                  <c:v>1.4999448764212636E-2</c:v>
                </c:pt>
                <c:pt idx="315">
                  <c:v>1.4989950783167498E-2</c:v>
                </c:pt>
                <c:pt idx="316">
                  <c:v>1.4981410848389344E-2</c:v>
                </c:pt>
                <c:pt idx="317">
                  <c:v>1.4973557717630301E-2</c:v>
                </c:pt>
                <c:pt idx="318">
                  <c:v>1.496634557323643E-2</c:v>
                </c:pt>
                <c:pt idx="319">
                  <c:v>1.4959290054292654E-2</c:v>
                </c:pt>
                <c:pt idx="320">
                  <c:v>1.4953021417144718E-2</c:v>
                </c:pt>
                <c:pt idx="321">
                  <c:v>1.4947620236646806E-2</c:v>
                </c:pt>
                <c:pt idx="322">
                  <c:v>1.4943462759513431E-2</c:v>
                </c:pt>
                <c:pt idx="323">
                  <c:v>1.4938928968285978E-2</c:v>
                </c:pt>
                <c:pt idx="324">
                  <c:v>1.493540030937722E-2</c:v>
                </c:pt>
                <c:pt idx="325">
                  <c:v>1.4932370438753262E-2</c:v>
                </c:pt>
                <c:pt idx="326">
                  <c:v>1.4929902462175376E-2</c:v>
                </c:pt>
                <c:pt idx="327">
                  <c:v>1.4928158674188325E-2</c:v>
                </c:pt>
                <c:pt idx="328">
                  <c:v>1.4926732949318493E-2</c:v>
                </c:pt>
                <c:pt idx="329">
                  <c:v>1.4926613073228933E-2</c:v>
                </c:pt>
                <c:pt idx="330">
                  <c:v>1.4926863593959181E-2</c:v>
                </c:pt>
                <c:pt idx="331">
                  <c:v>1.492741430267289E-2</c:v>
                </c:pt>
                <c:pt idx="332">
                  <c:v>1.492910792510376E-2</c:v>
                </c:pt>
                <c:pt idx="333">
                  <c:v>1.4931048108187461E-2</c:v>
                </c:pt>
                <c:pt idx="334">
                  <c:v>1.4935286343039667E-2</c:v>
                </c:pt>
                <c:pt idx="335">
                  <c:v>1.4937825670099101E-2</c:v>
                </c:pt>
                <c:pt idx="336">
                  <c:v>1.4942417270177456E-2</c:v>
                </c:pt>
                <c:pt idx="337">
                  <c:v>1.494782433770335E-2</c:v>
                </c:pt>
                <c:pt idx="338">
                  <c:v>1.4953451193406467E-2</c:v>
                </c:pt>
                <c:pt idx="339">
                  <c:v>1.4960431972189322E-2</c:v>
                </c:pt>
                <c:pt idx="340">
                  <c:v>1.4967312274657578E-2</c:v>
                </c:pt>
                <c:pt idx="341">
                  <c:v>1.4976094164316899E-2</c:v>
                </c:pt>
                <c:pt idx="342">
                  <c:v>1.4983713638754281E-2</c:v>
                </c:pt>
                <c:pt idx="343">
                  <c:v>1.4993432403546395E-2</c:v>
                </c:pt>
                <c:pt idx="344">
                  <c:v>1.500228028015123E-2</c:v>
                </c:pt>
                <c:pt idx="345">
                  <c:v>1.5014614494912594E-2</c:v>
                </c:pt>
                <c:pt idx="346">
                  <c:v>1.5025280407091276E-2</c:v>
                </c:pt>
                <c:pt idx="347">
                  <c:v>1.503890292032563E-2</c:v>
                </c:pt>
                <c:pt idx="348">
                  <c:v>1.5051208552653151E-2</c:v>
                </c:pt>
                <c:pt idx="349">
                  <c:v>1.5065381865996989E-2</c:v>
                </c:pt>
                <c:pt idx="350">
                  <c:v>1.5080817349356287E-2</c:v>
                </c:pt>
                <c:pt idx="351">
                  <c:v>1.509568404170605E-2</c:v>
                </c:pt>
                <c:pt idx="352">
                  <c:v>1.5112275507388716E-2</c:v>
                </c:pt>
                <c:pt idx="353">
                  <c:v>1.5127561581068602E-2</c:v>
                </c:pt>
                <c:pt idx="354">
                  <c:v>1.5142466526499365E-2</c:v>
                </c:pt>
                <c:pt idx="355">
                  <c:v>1.5156582621002279E-2</c:v>
                </c:pt>
                <c:pt idx="356">
                  <c:v>1.5171942559560758E-2</c:v>
                </c:pt>
                <c:pt idx="357">
                  <c:v>1.5185163363563715E-2</c:v>
                </c:pt>
                <c:pt idx="358">
                  <c:v>1.5198351869877391E-2</c:v>
                </c:pt>
                <c:pt idx="359">
                  <c:v>1.52127115197886E-2</c:v>
                </c:pt>
                <c:pt idx="360">
                  <c:v>1.5225763658371579E-2</c:v>
                </c:pt>
                <c:pt idx="361">
                  <c:v>1.5238881769138795E-2</c:v>
                </c:pt>
                <c:pt idx="362">
                  <c:v>1.5251241011404931E-2</c:v>
                </c:pt>
                <c:pt idx="363">
                  <c:v>1.5263122484103287E-2</c:v>
                </c:pt>
                <c:pt idx="364">
                  <c:v>1.527490986524006E-2</c:v>
                </c:pt>
                <c:pt idx="365">
                  <c:v>1.5286926450097662E-2</c:v>
                </c:pt>
                <c:pt idx="366">
                  <c:v>1.5296503697950214E-2</c:v>
                </c:pt>
                <c:pt idx="367">
                  <c:v>1.5308719872096874E-2</c:v>
                </c:pt>
                <c:pt idx="368">
                  <c:v>1.5317430311154958E-2</c:v>
                </c:pt>
                <c:pt idx="369">
                  <c:v>1.5327733991223893E-2</c:v>
                </c:pt>
                <c:pt idx="370">
                  <c:v>1.5337295684470955E-2</c:v>
                </c:pt>
                <c:pt idx="371">
                  <c:v>1.5346508641051738E-2</c:v>
                </c:pt>
                <c:pt idx="372">
                  <c:v>1.5355427764574089E-2</c:v>
                </c:pt>
                <c:pt idx="373">
                  <c:v>1.5363405542807768E-2</c:v>
                </c:pt>
                <c:pt idx="374">
                  <c:v>1.5371746675171707E-2</c:v>
                </c:pt>
                <c:pt idx="375">
                  <c:v>1.5378721529727059E-2</c:v>
                </c:pt>
                <c:pt idx="376">
                  <c:v>1.5386386346091579E-2</c:v>
                </c:pt>
                <c:pt idx="377">
                  <c:v>1.5392961229830771E-2</c:v>
                </c:pt>
                <c:pt idx="378">
                  <c:v>1.5398885164012829E-2</c:v>
                </c:pt>
                <c:pt idx="379">
                  <c:v>1.5404605746820284E-2</c:v>
                </c:pt>
                <c:pt idx="380">
                  <c:v>1.5410058868847184E-2</c:v>
                </c:pt>
                <c:pt idx="381">
                  <c:v>1.5415000786495676E-2</c:v>
                </c:pt>
                <c:pt idx="382">
                  <c:v>1.5419027595618546E-2</c:v>
                </c:pt>
                <c:pt idx="383">
                  <c:v>1.5423397231063998E-2</c:v>
                </c:pt>
                <c:pt idx="384">
                  <c:v>1.5426922789917551E-2</c:v>
                </c:pt>
                <c:pt idx="385">
                  <c:v>1.5430084925545677E-2</c:v>
                </c:pt>
                <c:pt idx="386">
                  <c:v>1.5432681069045854E-2</c:v>
                </c:pt>
                <c:pt idx="387">
                  <c:v>1.5434516425085022E-2</c:v>
                </c:pt>
                <c:pt idx="388">
                  <c:v>1.5436474704543767E-2</c:v>
                </c:pt>
                <c:pt idx="389">
                  <c:v>1.5436355347227286E-2</c:v>
                </c:pt>
                <c:pt idx="390">
                  <c:v>1.5437717911394699E-2</c:v>
                </c:pt>
                <c:pt idx="391">
                  <c:v>1.543826668977283E-2</c:v>
                </c:pt>
                <c:pt idx="392">
                  <c:v>1.543833290668549E-2</c:v>
                </c:pt>
                <c:pt idx="393">
                  <c:v>1.543726544201999E-2</c:v>
                </c:pt>
                <c:pt idx="394">
                  <c:v>1.5436271832309103E-2</c:v>
                </c:pt>
                <c:pt idx="395">
                  <c:v>1.5434497282896472E-2</c:v>
                </c:pt>
                <c:pt idx="396">
                  <c:v>1.5432132625927977E-2</c:v>
                </c:pt>
                <c:pt idx="397">
                  <c:v>1.5429320728175074E-2</c:v>
                </c:pt>
                <c:pt idx="398">
                  <c:v>1.5425607234034189E-2</c:v>
                </c:pt>
                <c:pt idx="399">
                  <c:v>1.5422139011829979E-2</c:v>
                </c:pt>
                <c:pt idx="400">
                  <c:v>1.541745884693174E-2</c:v>
                </c:pt>
                <c:pt idx="401">
                  <c:v>1.541219760068202E-2</c:v>
                </c:pt>
                <c:pt idx="402">
                  <c:v>1.5406843831687552E-2</c:v>
                </c:pt>
                <c:pt idx="403">
                  <c:v>1.5400131974235879E-2</c:v>
                </c:pt>
                <c:pt idx="404">
                  <c:v>1.5394873266437207E-2</c:v>
                </c:pt>
                <c:pt idx="405">
                  <c:v>1.5387104536400065E-2</c:v>
                </c:pt>
                <c:pt idx="406">
                  <c:v>1.5379885943559678E-2</c:v>
                </c:pt>
                <c:pt idx="407">
                  <c:v>1.5371388594146876E-2</c:v>
                </c:pt>
                <c:pt idx="408">
                  <c:v>1.5362874784992679E-2</c:v>
                </c:pt>
                <c:pt idx="409">
                  <c:v>1.5352892297634211E-2</c:v>
                </c:pt>
                <c:pt idx="410">
                  <c:v>1.5342764231895956E-2</c:v>
                </c:pt>
                <c:pt idx="411">
                  <c:v>1.5332018664562628E-2</c:v>
                </c:pt>
                <c:pt idx="412">
                  <c:v>1.5320862568987464E-2</c:v>
                </c:pt>
                <c:pt idx="413">
                  <c:v>1.530860169288817E-2</c:v>
                </c:pt>
                <c:pt idx="414">
                  <c:v>1.5296135627091978E-2</c:v>
                </c:pt>
                <c:pt idx="415">
                  <c:v>1.5282873879209121E-2</c:v>
                </c:pt>
                <c:pt idx="416">
                  <c:v>1.5270735761321031E-2</c:v>
                </c:pt>
                <c:pt idx="417">
                  <c:v>1.5256515926013244E-2</c:v>
                </c:pt>
                <c:pt idx="418">
                  <c:v>1.5241366554914194E-2</c:v>
                </c:pt>
                <c:pt idx="419">
                  <c:v>1.5225979416437775E-2</c:v>
                </c:pt>
                <c:pt idx="420">
                  <c:v>1.5209441843081822E-2</c:v>
                </c:pt>
                <c:pt idx="421">
                  <c:v>1.5192782534306734E-2</c:v>
                </c:pt>
                <c:pt idx="422">
                  <c:v>1.5174951418156321E-2</c:v>
                </c:pt>
                <c:pt idx="423">
                  <c:v>1.5157559491608541E-2</c:v>
                </c:pt>
                <c:pt idx="424">
                  <c:v>1.513776576373353E-2</c:v>
                </c:pt>
                <c:pt idx="425">
                  <c:v>1.5119138183394198E-2</c:v>
                </c:pt>
                <c:pt idx="426">
                  <c:v>1.5097950151790687E-2</c:v>
                </c:pt>
                <c:pt idx="427">
                  <c:v>1.5077340416333053E-2</c:v>
                </c:pt>
                <c:pt idx="428">
                  <c:v>1.5057513850122752E-2</c:v>
                </c:pt>
                <c:pt idx="429">
                  <c:v>1.5035645512903442E-2</c:v>
                </c:pt>
                <c:pt idx="430">
                  <c:v>1.501378199611487E-2</c:v>
                </c:pt>
                <c:pt idx="431">
                  <c:v>1.4989055593947356E-2</c:v>
                </c:pt>
                <c:pt idx="432">
                  <c:v>1.4965124740008006E-2</c:v>
                </c:pt>
                <c:pt idx="433">
                  <c:v>1.4939801153642882E-2</c:v>
                </c:pt>
                <c:pt idx="434">
                  <c:v>1.4915200542638807E-2</c:v>
                </c:pt>
                <c:pt idx="435">
                  <c:v>1.488749609292273E-2</c:v>
                </c:pt>
                <c:pt idx="436">
                  <c:v>1.486189298609375E-2</c:v>
                </c:pt>
                <c:pt idx="437">
                  <c:v>1.4832396734970853E-2</c:v>
                </c:pt>
                <c:pt idx="438">
                  <c:v>1.4804695115510715E-2</c:v>
                </c:pt>
                <c:pt idx="439">
                  <c:v>1.4778137006704752E-2</c:v>
                </c:pt>
                <c:pt idx="440">
                  <c:v>1.4746841620955771E-2</c:v>
                </c:pt>
                <c:pt idx="441">
                  <c:v>1.4717321875135855E-2</c:v>
                </c:pt>
                <c:pt idx="442">
                  <c:v>1.4685281379693828E-2</c:v>
                </c:pt>
                <c:pt idx="443">
                  <c:v>1.4654533458671473E-2</c:v>
                </c:pt>
                <c:pt idx="444">
                  <c:v>1.4619911955091797E-2</c:v>
                </c:pt>
                <c:pt idx="445">
                  <c:v>1.4586875124613824E-2</c:v>
                </c:pt>
                <c:pt idx="446">
                  <c:v>1.4551472383007436E-2</c:v>
                </c:pt>
                <c:pt idx="447">
                  <c:v>1.451665659614091E-2</c:v>
                </c:pt>
                <c:pt idx="448">
                  <c:v>1.4480218253768282E-2</c:v>
                </c:pt>
                <c:pt idx="449">
                  <c:v>1.4444180319771682E-2</c:v>
                </c:pt>
                <c:pt idx="450">
                  <c:v>1.4405547239198447E-2</c:v>
                </c:pt>
                <c:pt idx="451">
                  <c:v>1.4371002550952474E-2</c:v>
                </c:pt>
                <c:pt idx="452">
                  <c:v>1.4332726245601071E-2</c:v>
                </c:pt>
                <c:pt idx="453">
                  <c:v>1.4291683537797471E-2</c:v>
                </c:pt>
                <c:pt idx="454">
                  <c:v>1.4251464107262772E-2</c:v>
                </c:pt>
                <c:pt idx="455">
                  <c:v>1.4209117658396169E-2</c:v>
                </c:pt>
                <c:pt idx="456">
                  <c:v>1.4167285986188261E-2</c:v>
                </c:pt>
                <c:pt idx="457">
                  <c:v>1.4123689282392117E-2</c:v>
                </c:pt>
                <c:pt idx="458">
                  <c:v>1.4081216427760923E-2</c:v>
                </c:pt>
                <c:pt idx="459">
                  <c:v>1.4034086495660457E-2</c:v>
                </c:pt>
                <c:pt idx="460">
                  <c:v>1.3991376857607207E-2</c:v>
                </c:pt>
                <c:pt idx="461">
                  <c:v>1.3942026584406983E-2</c:v>
                </c:pt>
                <c:pt idx="462">
                  <c:v>1.3896255006946254E-2</c:v>
                </c:pt>
                <c:pt idx="463">
                  <c:v>1.3851785746123519E-2</c:v>
                </c:pt>
                <c:pt idx="464">
                  <c:v>1.3802373190069005E-2</c:v>
                </c:pt>
                <c:pt idx="465">
                  <c:v>1.3754211582503331E-2</c:v>
                </c:pt>
                <c:pt idx="466">
                  <c:v>1.370090431853249E-2</c:v>
                </c:pt>
                <c:pt idx="467">
                  <c:v>1.3650978836170309E-2</c:v>
                </c:pt>
                <c:pt idx="468">
                  <c:v>1.3593182912357392E-2</c:v>
                </c:pt>
                <c:pt idx="469">
                  <c:v>1.3536579018243769E-2</c:v>
                </c:pt>
                <c:pt idx="470">
                  <c:v>1.3477153769581031E-2</c:v>
                </c:pt>
                <c:pt idx="471">
                  <c:v>1.34225947038898E-2</c:v>
                </c:pt>
                <c:pt idx="472">
                  <c:v>1.3361764384489758E-2</c:v>
                </c:pt>
                <c:pt idx="473">
                  <c:v>1.3307095954826487E-2</c:v>
                </c:pt>
                <c:pt idx="474">
                  <c:v>1.3252655304895599E-2</c:v>
                </c:pt>
                <c:pt idx="475">
                  <c:v>1.3197910144975534E-2</c:v>
                </c:pt>
                <c:pt idx="476">
                  <c:v>1.3144695657507066E-2</c:v>
                </c:pt>
                <c:pt idx="477">
                  <c:v>1.3089196243872692E-2</c:v>
                </c:pt>
                <c:pt idx="478">
                  <c:v>1.3037721483744434E-2</c:v>
                </c:pt>
                <c:pt idx="479">
                  <c:v>1.2981728551785593E-2</c:v>
                </c:pt>
                <c:pt idx="480">
                  <c:v>1.2930334315309046E-2</c:v>
                </c:pt>
                <c:pt idx="481">
                  <c:v>1.2876694165630894E-2</c:v>
                </c:pt>
                <c:pt idx="482">
                  <c:v>1.2825922149704596E-2</c:v>
                </c:pt>
                <c:pt idx="483">
                  <c:v>1.2774725680036026E-2</c:v>
                </c:pt>
                <c:pt idx="484">
                  <c:v>1.2725758641600748E-2</c:v>
                </c:pt>
                <c:pt idx="485">
                  <c:v>1.2674721022123072E-2</c:v>
                </c:pt>
                <c:pt idx="486">
                  <c:v>1.2630561999504178E-2</c:v>
                </c:pt>
                <c:pt idx="487">
                  <c:v>1.2583434056398472E-2</c:v>
                </c:pt>
                <c:pt idx="488">
                  <c:v>1.253436880366238E-2</c:v>
                </c:pt>
                <c:pt idx="489">
                  <c:v>1.2488023180138261E-2</c:v>
                </c:pt>
                <c:pt idx="490">
                  <c:v>1.2440875920414981E-2</c:v>
                </c:pt>
                <c:pt idx="491">
                  <c:v>1.2395881081777414E-2</c:v>
                </c:pt>
                <c:pt idx="492">
                  <c:v>1.2350635463583165E-2</c:v>
                </c:pt>
                <c:pt idx="493">
                  <c:v>1.2307925147942024E-2</c:v>
                </c:pt>
                <c:pt idx="494">
                  <c:v>1.2262231473059064E-2</c:v>
                </c:pt>
                <c:pt idx="495">
                  <c:v>1.2222302960787523E-2</c:v>
                </c:pt>
                <c:pt idx="496">
                  <c:v>1.217765206972091E-2</c:v>
                </c:pt>
                <c:pt idx="497">
                  <c:v>1.2137760906432048E-2</c:v>
                </c:pt>
                <c:pt idx="498">
                  <c:v>1.2100233011444255E-2</c:v>
                </c:pt>
                <c:pt idx="499">
                  <c:v>1.2060005963547057E-2</c:v>
                </c:pt>
                <c:pt idx="500">
                  <c:v>1.2022185647064232E-2</c:v>
                </c:pt>
                <c:pt idx="501">
                  <c:v>1.1981847671013518E-2</c:v>
                </c:pt>
                <c:pt idx="502">
                  <c:v>1.194591172580352E-2</c:v>
                </c:pt>
                <c:pt idx="503">
                  <c:v>1.190719862307218E-2</c:v>
                </c:pt>
                <c:pt idx="504">
                  <c:v>1.1871618375446612E-2</c:v>
                </c:pt>
                <c:pt idx="505">
                  <c:v>1.1835697430956409E-2</c:v>
                </c:pt>
                <c:pt idx="506">
                  <c:v>1.1801688209516504E-2</c:v>
                </c:pt>
                <c:pt idx="507">
                  <c:v>1.1769060724484309E-2</c:v>
                </c:pt>
                <c:pt idx="508">
                  <c:v>1.1735633870170403E-2</c:v>
                </c:pt>
                <c:pt idx="509">
                  <c:v>1.1705708462849459E-2</c:v>
                </c:pt>
                <c:pt idx="510">
                  <c:v>1.1673857422435084E-2</c:v>
                </c:pt>
                <c:pt idx="511">
                  <c:v>1.1642978815986449E-2</c:v>
                </c:pt>
                <c:pt idx="512">
                  <c:v>1.1614345921999437E-2</c:v>
                </c:pt>
                <c:pt idx="513">
                  <c:v>1.1586876852675058E-2</c:v>
                </c:pt>
                <c:pt idx="514">
                  <c:v>1.1557563111155687E-2</c:v>
                </c:pt>
                <c:pt idx="515">
                  <c:v>1.1531126645186851E-2</c:v>
                </c:pt>
                <c:pt idx="516">
                  <c:v>1.1504255775435283E-2</c:v>
                </c:pt>
                <c:pt idx="517">
                  <c:v>1.1479319371025219E-2</c:v>
                </c:pt>
                <c:pt idx="518">
                  <c:v>1.1454676092676712E-2</c:v>
                </c:pt>
                <c:pt idx="519">
                  <c:v>1.1431488154701705E-2</c:v>
                </c:pt>
                <c:pt idx="520">
                  <c:v>1.1408472920069314E-2</c:v>
                </c:pt>
                <c:pt idx="521">
                  <c:v>1.1388278079873238E-2</c:v>
                </c:pt>
                <c:pt idx="522">
                  <c:v>1.136786758366967E-2</c:v>
                </c:pt>
                <c:pt idx="523">
                  <c:v>1.1348080500264823E-2</c:v>
                </c:pt>
                <c:pt idx="524">
                  <c:v>1.1329337599668048E-2</c:v>
                </c:pt>
                <c:pt idx="525">
                  <c:v>1.1310948345937846E-2</c:v>
                </c:pt>
                <c:pt idx="526">
                  <c:v>1.1294069442150148E-2</c:v>
                </c:pt>
                <c:pt idx="527">
                  <c:v>1.1277685101181368E-2</c:v>
                </c:pt>
                <c:pt idx="528">
                  <c:v>1.1263103092971362E-2</c:v>
                </c:pt>
                <c:pt idx="529">
                  <c:v>1.1248154604956116E-2</c:v>
                </c:pt>
                <c:pt idx="530">
                  <c:v>1.123554113421843E-2</c:v>
                </c:pt>
                <c:pt idx="531">
                  <c:v>1.1222618274575066E-2</c:v>
                </c:pt>
                <c:pt idx="532">
                  <c:v>1.1211473727256109E-2</c:v>
                </c:pt>
                <c:pt idx="533">
                  <c:v>1.1202305951403257E-2</c:v>
                </c:pt>
                <c:pt idx="534">
                  <c:v>1.1192730091097898E-2</c:v>
                </c:pt>
                <c:pt idx="535">
                  <c:v>1.118478548398725E-2</c:v>
                </c:pt>
                <c:pt idx="536">
                  <c:v>1.1177075725354868E-2</c:v>
                </c:pt>
                <c:pt idx="537">
                  <c:v>1.1171050385994375E-2</c:v>
                </c:pt>
                <c:pt idx="538">
                  <c:v>1.1165512427568625E-2</c:v>
                </c:pt>
                <c:pt idx="539">
                  <c:v>1.1161235670737452E-2</c:v>
                </c:pt>
                <c:pt idx="540">
                  <c:v>1.1158141286599716E-2</c:v>
                </c:pt>
                <c:pt idx="541">
                  <c:v>1.1156071548672583E-2</c:v>
                </c:pt>
                <c:pt idx="542">
                  <c:v>1.1154834156286618E-2</c:v>
                </c:pt>
                <c:pt idx="543">
                  <c:v>1.1154705720669789E-2</c:v>
                </c:pt>
                <c:pt idx="544">
                  <c:v>1.1156009300612203E-2</c:v>
                </c:pt>
                <c:pt idx="545">
                  <c:v>1.1158233034862616E-2</c:v>
                </c:pt>
                <c:pt idx="546">
                  <c:v>1.116190316147554E-2</c:v>
                </c:pt>
                <c:pt idx="547">
                  <c:v>1.1165678816908322E-2</c:v>
                </c:pt>
                <c:pt idx="548">
                  <c:v>1.1171018169504899E-2</c:v>
                </c:pt>
                <c:pt idx="549">
                  <c:v>1.1177670259630592E-2</c:v>
                </c:pt>
                <c:pt idx="550">
                  <c:v>1.1184913795531947E-2</c:v>
                </c:pt>
                <c:pt idx="551">
                  <c:v>1.1194182817929563E-2</c:v>
                </c:pt>
                <c:pt idx="552">
                  <c:v>1.1203986167108958E-2</c:v>
                </c:pt>
                <c:pt idx="553">
                  <c:v>1.1214907926663279E-2</c:v>
                </c:pt>
                <c:pt idx="554">
                  <c:v>1.1226582048528222E-2</c:v>
                </c:pt>
                <c:pt idx="555">
                  <c:v>1.1240606191847687E-2</c:v>
                </c:pt>
                <c:pt idx="556">
                  <c:v>1.1253957464226605E-2</c:v>
                </c:pt>
                <c:pt idx="557">
                  <c:v>1.1268935328703822E-2</c:v>
                </c:pt>
                <c:pt idx="558">
                  <c:v>1.1286505849415414E-2</c:v>
                </c:pt>
                <c:pt idx="559">
                  <c:v>1.1304276377480129E-2</c:v>
                </c:pt>
                <c:pt idx="560">
                  <c:v>1.1323844332290549E-2</c:v>
                </c:pt>
                <c:pt idx="561">
                  <c:v>1.1343994130524846E-2</c:v>
                </c:pt>
                <c:pt idx="562">
                  <c:v>1.136549073357271E-2</c:v>
                </c:pt>
                <c:pt idx="563">
                  <c:v>1.138784604142648E-2</c:v>
                </c:pt>
                <c:pt idx="564">
                  <c:v>1.1413133944092265E-2</c:v>
                </c:pt>
                <c:pt idx="565">
                  <c:v>1.1436703260391416E-2</c:v>
                </c:pt>
                <c:pt idx="566">
                  <c:v>1.1464581262914143E-2</c:v>
                </c:pt>
                <c:pt idx="567">
                  <c:v>1.1491381963778302E-2</c:v>
                </c:pt>
                <c:pt idx="568">
                  <c:v>1.1520808630140334E-2</c:v>
                </c:pt>
                <c:pt idx="569">
                  <c:v>1.1548636395896424E-2</c:v>
                </c:pt>
                <c:pt idx="570">
                  <c:v>1.1579385586524176E-2</c:v>
                </c:pt>
                <c:pt idx="571">
                  <c:v>1.1613803834617497E-2</c:v>
                </c:pt>
                <c:pt idx="572">
                  <c:v>1.1646326481762434E-2</c:v>
                </c:pt>
                <c:pt idx="573">
                  <c:v>1.1683466137872953E-2</c:v>
                </c:pt>
                <c:pt idx="574">
                  <c:v>1.1718870205637855E-2</c:v>
                </c:pt>
                <c:pt idx="575">
                  <c:v>1.1758370144633566E-2</c:v>
                </c:pt>
                <c:pt idx="576">
                  <c:v>1.1797170407245088E-2</c:v>
                </c:pt>
                <c:pt idx="577">
                  <c:v>1.1837714304618201E-2</c:v>
                </c:pt>
                <c:pt idx="578">
                  <c:v>1.1878239377488775E-2</c:v>
                </c:pt>
                <c:pt idx="579">
                  <c:v>1.1923238339839888E-2</c:v>
                </c:pt>
                <c:pt idx="580">
                  <c:v>1.1963914878023826E-2</c:v>
                </c:pt>
                <c:pt idx="581">
                  <c:v>1.2008248963489855E-2</c:v>
                </c:pt>
                <c:pt idx="582">
                  <c:v>1.2057339035007416E-2</c:v>
                </c:pt>
                <c:pt idx="583">
                  <c:v>1.2105329314090233E-2</c:v>
                </c:pt>
                <c:pt idx="584">
                  <c:v>1.2153072176777854E-2</c:v>
                </c:pt>
                <c:pt idx="585">
                  <c:v>1.2190662082730999E-2</c:v>
                </c:pt>
                <c:pt idx="586">
                  <c:v>1.2219196334327824E-2</c:v>
                </c:pt>
                <c:pt idx="587">
                  <c:v>1.2241075637673791E-2</c:v>
                </c:pt>
                <c:pt idx="588">
                  <c:v>1.2262093482319518E-2</c:v>
                </c:pt>
                <c:pt idx="589">
                  <c:v>1.2284258750914212E-2</c:v>
                </c:pt>
                <c:pt idx="590">
                  <c:v>1.2307859258747302E-2</c:v>
                </c:pt>
                <c:pt idx="591">
                  <c:v>1.2327876480031063E-2</c:v>
                </c:pt>
                <c:pt idx="592">
                  <c:v>1.2348766984232144E-2</c:v>
                </c:pt>
                <c:pt idx="593">
                  <c:v>1.2371351028055229E-2</c:v>
                </c:pt>
                <c:pt idx="594">
                  <c:v>1.2392582708277E-2</c:v>
                </c:pt>
                <c:pt idx="595">
                  <c:v>1.241438590433256E-2</c:v>
                </c:pt>
                <c:pt idx="596">
                  <c:v>1.2435396255782499E-2</c:v>
                </c:pt>
                <c:pt idx="597">
                  <c:v>1.2456417024745512E-2</c:v>
                </c:pt>
                <c:pt idx="598">
                  <c:v>1.2477081264479509E-2</c:v>
                </c:pt>
                <c:pt idx="599">
                  <c:v>1.2499082355486798E-2</c:v>
                </c:pt>
                <c:pt idx="600">
                  <c:v>1.2517874938033025E-2</c:v>
                </c:pt>
                <c:pt idx="601">
                  <c:v>1.2540171053390725E-2</c:v>
                </c:pt>
                <c:pt idx="602">
                  <c:v>1.2559389578523948E-2</c:v>
                </c:pt>
                <c:pt idx="603">
                  <c:v>1.2579260132296769E-2</c:v>
                </c:pt>
                <c:pt idx="604">
                  <c:v>1.2599437850881511E-2</c:v>
                </c:pt>
                <c:pt idx="605">
                  <c:v>1.2619284276895352E-2</c:v>
                </c:pt>
                <c:pt idx="606">
                  <c:v>1.2640382906623022E-2</c:v>
                </c:pt>
                <c:pt idx="607">
                  <c:v>1.2659438030001339E-2</c:v>
                </c:pt>
                <c:pt idx="608">
                  <c:v>1.268025886780042E-2</c:v>
                </c:pt>
                <c:pt idx="609">
                  <c:v>1.2699147805062276E-2</c:v>
                </c:pt>
                <c:pt idx="610">
                  <c:v>1.2719594168066992E-2</c:v>
                </c:pt>
                <c:pt idx="611">
                  <c:v>1.2738747024986568E-2</c:v>
                </c:pt>
                <c:pt idx="612">
                  <c:v>1.275784495266712E-2</c:v>
                </c:pt>
                <c:pt idx="613">
                  <c:v>1.2776721696943827E-2</c:v>
                </c:pt>
                <c:pt idx="614">
                  <c:v>1.2796061491066914E-2</c:v>
                </c:pt>
                <c:pt idx="615">
                  <c:v>1.2813984241325372E-2</c:v>
                </c:pt>
                <c:pt idx="616">
                  <c:v>1.2834289451848868E-2</c:v>
                </c:pt>
                <c:pt idx="617">
                  <c:v>1.2852520322238638E-2</c:v>
                </c:pt>
                <c:pt idx="618">
                  <c:v>1.2871257632434227E-2</c:v>
                </c:pt>
                <c:pt idx="619">
                  <c:v>1.2888681329053641E-2</c:v>
                </c:pt>
                <c:pt idx="620">
                  <c:v>1.2907686297978324E-2</c:v>
                </c:pt>
                <c:pt idx="621">
                  <c:v>1.2924869227129243E-2</c:v>
                </c:pt>
                <c:pt idx="622">
                  <c:v>1.294349298284068E-2</c:v>
                </c:pt>
                <c:pt idx="623">
                  <c:v>1.2960368679163028E-2</c:v>
                </c:pt>
                <c:pt idx="624">
                  <c:v>1.2976627831170384E-2</c:v>
                </c:pt>
                <c:pt idx="625">
                  <c:v>1.2994211799682591E-2</c:v>
                </c:pt>
                <c:pt idx="626">
                  <c:v>1.3011013902047794E-2</c:v>
                </c:pt>
                <c:pt idx="627">
                  <c:v>1.3026163934246991E-2</c:v>
                </c:pt>
                <c:pt idx="628">
                  <c:v>1.3042815273725486E-2</c:v>
                </c:pt>
                <c:pt idx="629">
                  <c:v>1.3059239309463936E-2</c:v>
                </c:pt>
                <c:pt idx="630">
                  <c:v>1.3076575773169414E-2</c:v>
                </c:pt>
                <c:pt idx="631">
                  <c:v>1.3092689572269681E-2</c:v>
                </c:pt>
                <c:pt idx="632">
                  <c:v>1.3108653873058327E-2</c:v>
                </c:pt>
                <c:pt idx="633">
                  <c:v>1.312441082662336E-2</c:v>
                </c:pt>
                <c:pt idx="634">
                  <c:v>1.3141015854123321E-2</c:v>
                </c:pt>
                <c:pt idx="635">
                  <c:v>1.3154968771845965E-2</c:v>
                </c:pt>
                <c:pt idx="636">
                  <c:v>1.3171686053962531E-2</c:v>
                </c:pt>
                <c:pt idx="637">
                  <c:v>1.31857884966239E-2</c:v>
                </c:pt>
                <c:pt idx="638">
                  <c:v>1.3200685021635527E-2</c:v>
                </c:pt>
                <c:pt idx="639">
                  <c:v>1.3215402834334972E-2</c:v>
                </c:pt>
                <c:pt idx="640">
                  <c:v>1.3229949257384112E-2</c:v>
                </c:pt>
                <c:pt idx="641">
                  <c:v>1.3245228104598486E-2</c:v>
                </c:pt>
                <c:pt idx="642">
                  <c:v>1.3258936614430991E-2</c:v>
                </c:pt>
                <c:pt idx="643">
                  <c:v>1.3273814688806103E-2</c:v>
                </c:pt>
                <c:pt idx="644">
                  <c:v>1.3287133057545808E-2</c:v>
                </c:pt>
                <c:pt idx="645">
                  <c:v>1.3301625852399914E-2</c:v>
                </c:pt>
                <c:pt idx="646">
                  <c:v>1.3315021932041135E-2</c:v>
                </c:pt>
                <c:pt idx="647">
                  <c:v>1.3328191837811641E-2</c:v>
                </c:pt>
                <c:pt idx="648">
                  <c:v>1.3340743819680867E-2</c:v>
                </c:pt>
                <c:pt idx="649">
                  <c:v>1.3354417052497226E-2</c:v>
                </c:pt>
                <c:pt idx="650">
                  <c:v>1.3366259896689648E-2</c:v>
                </c:pt>
                <c:pt idx="651">
                  <c:v>1.3378237623599657E-2</c:v>
                </c:pt>
                <c:pt idx="652">
                  <c:v>1.3391296621308375E-2</c:v>
                </c:pt>
                <c:pt idx="653">
                  <c:v>1.340331039823991E-2</c:v>
                </c:pt>
                <c:pt idx="654">
                  <c:v>1.3415497808226335E-2</c:v>
                </c:pt>
                <c:pt idx="655">
                  <c:v>1.342709548355687E-2</c:v>
                </c:pt>
                <c:pt idx="656">
                  <c:v>1.343841909547942E-2</c:v>
                </c:pt>
                <c:pt idx="657">
                  <c:v>1.34496676509877E-2</c:v>
                </c:pt>
                <c:pt idx="658">
                  <c:v>1.3461339481985059E-2</c:v>
                </c:pt>
                <c:pt idx="659">
                  <c:v>1.3471319886378135E-2</c:v>
                </c:pt>
                <c:pt idx="660">
                  <c:v>1.3482534400054511E-2</c:v>
                </c:pt>
                <c:pt idx="661">
                  <c:v>1.349243149625412E-2</c:v>
                </c:pt>
                <c:pt idx="662">
                  <c:v>1.3503535051593579E-2</c:v>
                </c:pt>
                <c:pt idx="663">
                  <c:v>1.351218896768413E-2</c:v>
                </c:pt>
                <c:pt idx="664">
                  <c:v>1.3521957696062079E-2</c:v>
                </c:pt>
                <c:pt idx="665">
                  <c:v>1.353201322659032E-2</c:v>
                </c:pt>
                <c:pt idx="666">
                  <c:v>1.3540934989708171E-2</c:v>
                </c:pt>
                <c:pt idx="667">
                  <c:v>1.3550505540452255E-2</c:v>
                </c:pt>
                <c:pt idx="668">
                  <c:v>1.3558869444942719E-2</c:v>
                </c:pt>
                <c:pt idx="669">
                  <c:v>1.3568061689065389E-2</c:v>
                </c:pt>
                <c:pt idx="670">
                  <c:v>1.357531702081527E-2</c:v>
                </c:pt>
                <c:pt idx="671">
                  <c:v>1.3583516596234938E-2</c:v>
                </c:pt>
                <c:pt idx="672">
                  <c:v>1.3590223947446235E-2</c:v>
                </c:pt>
                <c:pt idx="673">
                  <c:v>1.3598863480243037E-2</c:v>
                </c:pt>
                <c:pt idx="674">
                  <c:v>1.3605544790733988E-2</c:v>
                </c:pt>
                <c:pt idx="675">
                  <c:v>1.3613453440518871E-2</c:v>
                </c:pt>
                <c:pt idx="676">
                  <c:v>1.3619647534080154E-2</c:v>
                </c:pt>
                <c:pt idx="677">
                  <c:v>1.3626338445576312E-2</c:v>
                </c:pt>
                <c:pt idx="678">
                  <c:v>1.3632990865082876E-2</c:v>
                </c:pt>
                <c:pt idx="679">
                  <c:v>1.3638833250514515E-2</c:v>
                </c:pt>
                <c:pt idx="680">
                  <c:v>1.3645325992950706E-2</c:v>
                </c:pt>
                <c:pt idx="681">
                  <c:v>1.3651021435344933E-2</c:v>
                </c:pt>
                <c:pt idx="682">
                  <c:v>1.3656296946928766E-2</c:v>
                </c:pt>
                <c:pt idx="683">
                  <c:v>1.3661149888694268E-2</c:v>
                </c:pt>
                <c:pt idx="684">
                  <c:v>1.3666583069423189E-2</c:v>
                </c:pt>
                <c:pt idx="685">
                  <c:v>1.3671149910601062E-2</c:v>
                </c:pt>
                <c:pt idx="686">
                  <c:v>1.367526555527084E-2</c:v>
                </c:pt>
                <c:pt idx="687">
                  <c:v>1.3679909000252044E-2</c:v>
                </c:pt>
                <c:pt idx="688">
                  <c:v>1.3683827736599636E-2</c:v>
                </c:pt>
                <c:pt idx="689">
                  <c:v>1.3687599890418505E-2</c:v>
                </c:pt>
                <c:pt idx="690">
                  <c:v>1.369098805087505E-2</c:v>
                </c:pt>
                <c:pt idx="691">
                  <c:v>1.3693902878104876E-2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Eur3M!$AI$2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val>
            <c:numRef>
              <c:f>Eur3M!$AI$3:$AI$694</c:f>
              <c:numCache>
                <c:formatCode>0.0000%</c:formatCode>
                <c:ptCount val="692"/>
                <c:pt idx="0">
                  <c:v>-4.0000000000000002E-4</c:v>
                </c:pt>
                <c:pt idx="1">
                  <c:v>-4.4906793301978815E-4</c:v>
                </c:pt>
                <c:pt idx="2">
                  <c:v>-4.7281585632653233E-4</c:v>
                </c:pt>
                <c:pt idx="3">
                  <c:v>-5.5820299394990561E-4</c:v>
                </c:pt>
                <c:pt idx="4">
                  <c:v>-5.7655081217022897E-4</c:v>
                </c:pt>
                <c:pt idx="5">
                  <c:v>-5.7345101503900454E-4</c:v>
                </c:pt>
                <c:pt idx="6">
                  <c:v>-5.8818337940191867E-4</c:v>
                </c:pt>
                <c:pt idx="7">
                  <c:v>-6.2729691763149678E-4</c:v>
                </c:pt>
                <c:pt idx="8">
                  <c:v>-6.6805559454635494E-4</c:v>
                </c:pt>
                <c:pt idx="9">
                  <c:v>-6.8037912731930153E-4</c:v>
                </c:pt>
                <c:pt idx="10">
                  <c:v>-6.6520320444832378E-4</c:v>
                </c:pt>
                <c:pt idx="11">
                  <c:v>-6.3756472156893229E-4</c:v>
                </c:pt>
                <c:pt idx="12">
                  <c:v>-5.8038844637026382E-4</c:v>
                </c:pt>
                <c:pt idx="13">
                  <c:v>-5.4601687482826243E-4</c:v>
                </c:pt>
                <c:pt idx="14">
                  <c:v>-4.9374548870538841E-4</c:v>
                </c:pt>
                <c:pt idx="15">
                  <c:v>-4.4283335260431045E-4</c:v>
                </c:pt>
                <c:pt idx="16">
                  <c:v>-3.3544395641753918E-4</c:v>
                </c:pt>
                <c:pt idx="17">
                  <c:v>-2.322816037775047E-4</c:v>
                </c:pt>
                <c:pt idx="18">
                  <c:v>-1.2293369536891537E-4</c:v>
                </c:pt>
                <c:pt idx="19">
                  <c:v>-8.4404990331803766E-6</c:v>
                </c:pt>
                <c:pt idx="20">
                  <c:v>1.0288521919899414E-4</c:v>
                </c:pt>
                <c:pt idx="21">
                  <c:v>2.2436480419986478E-4</c:v>
                </c:pt>
                <c:pt idx="22">
                  <c:v>3.5615882157936994E-4</c:v>
                </c:pt>
                <c:pt idx="23">
                  <c:v>5.139167604633505E-4</c:v>
                </c:pt>
                <c:pt idx="24">
                  <c:v>6.9709604509761024E-4</c:v>
                </c:pt>
                <c:pt idx="25">
                  <c:v>9.2023463174736755E-4</c:v>
                </c:pt>
                <c:pt idx="26">
                  <c:v>1.1272730789242402E-3</c:v>
                </c:pt>
                <c:pt idx="27">
                  <c:v>1.3685348628417378E-3</c:v>
                </c:pt>
                <c:pt idx="28">
                  <c:v>1.5846545735304022E-3</c:v>
                </c:pt>
                <c:pt idx="29">
                  <c:v>1.7972615502092205E-3</c:v>
                </c:pt>
                <c:pt idx="30">
                  <c:v>2.0243387879036959E-3</c:v>
                </c:pt>
                <c:pt idx="31">
                  <c:v>2.2442933727917988E-3</c:v>
                </c:pt>
                <c:pt idx="32">
                  <c:v>2.4823523143574742E-3</c:v>
                </c:pt>
                <c:pt idx="33">
                  <c:v>2.6988522776283871E-3</c:v>
                </c:pt>
                <c:pt idx="34">
                  <c:v>2.9371919884992595E-3</c:v>
                </c:pt>
                <c:pt idx="35">
                  <c:v>3.1577656489724338E-3</c:v>
                </c:pt>
                <c:pt idx="36">
                  <c:v>3.3932917348919339E-3</c:v>
                </c:pt>
                <c:pt idx="37">
                  <c:v>3.614744250247842E-3</c:v>
                </c:pt>
                <c:pt idx="38">
                  <c:v>3.8365883996522251E-3</c:v>
                </c:pt>
                <c:pt idx="39">
                  <c:v>4.0662649273009938E-3</c:v>
                </c:pt>
                <c:pt idx="40">
                  <c:v>4.2818524488402974E-3</c:v>
                </c:pt>
                <c:pt idx="41">
                  <c:v>4.4867869231142747E-3</c:v>
                </c:pt>
                <c:pt idx="42">
                  <c:v>4.7177512865106503E-3</c:v>
                </c:pt>
                <c:pt idx="43">
                  <c:v>4.9419028212962226E-3</c:v>
                </c:pt>
                <c:pt idx="44">
                  <c:v>5.1848906881237491E-3</c:v>
                </c:pt>
                <c:pt idx="45">
                  <c:v>5.4138551886291934E-3</c:v>
                </c:pt>
                <c:pt idx="46">
                  <c:v>5.6484212830032101E-3</c:v>
                </c:pt>
                <c:pt idx="47">
                  <c:v>5.8790854748087158E-3</c:v>
                </c:pt>
                <c:pt idx="48">
                  <c:v>6.1337274870128071E-3</c:v>
                </c:pt>
                <c:pt idx="49">
                  <c:v>6.366029215083265E-3</c:v>
                </c:pt>
                <c:pt idx="50">
                  <c:v>6.6313230738052368E-3</c:v>
                </c:pt>
                <c:pt idx="51">
                  <c:v>6.8814189421892991E-3</c:v>
                </c:pt>
                <c:pt idx="52">
                  <c:v>7.1410845210156349E-3</c:v>
                </c:pt>
                <c:pt idx="53">
                  <c:v>7.3920528067099051E-3</c:v>
                </c:pt>
                <c:pt idx="54">
                  <c:v>7.6567233955382938E-3</c:v>
                </c:pt>
                <c:pt idx="55">
                  <c:v>7.94838314258417E-3</c:v>
                </c:pt>
                <c:pt idx="56">
                  <c:v>8.2184141613164795E-3</c:v>
                </c:pt>
                <c:pt idx="57">
                  <c:v>8.5199595175153662E-3</c:v>
                </c:pt>
                <c:pt idx="58">
                  <c:v>8.8003090588775063E-3</c:v>
                </c:pt>
                <c:pt idx="59">
                  <c:v>9.0981953187395815E-3</c:v>
                </c:pt>
                <c:pt idx="60">
                  <c:v>9.3794871450061587E-3</c:v>
                </c:pt>
                <c:pt idx="61">
                  <c:v>9.6622917120598086E-3</c:v>
                </c:pt>
                <c:pt idx="62">
                  <c:v>9.9332971767296385E-3</c:v>
                </c:pt>
                <c:pt idx="63">
                  <c:v>1.0219274276067114E-2</c:v>
                </c:pt>
                <c:pt idx="64">
                  <c:v>1.0467505166715121E-2</c:v>
                </c:pt>
                <c:pt idx="65">
                  <c:v>1.0730219175570066E-2</c:v>
                </c:pt>
                <c:pt idx="66">
                  <c:v>1.1007406051359955E-2</c:v>
                </c:pt>
                <c:pt idx="67">
                  <c:v>1.1268748317705125E-2</c:v>
                </c:pt>
                <c:pt idx="68">
                  <c:v>1.1535516328225109E-2</c:v>
                </c:pt>
                <c:pt idx="69">
                  <c:v>1.1790703045340811E-2</c:v>
                </c:pt>
                <c:pt idx="70">
                  <c:v>1.2045879133510743E-2</c:v>
                </c:pt>
                <c:pt idx="71">
                  <c:v>1.2288813825936216E-2</c:v>
                </c:pt>
                <c:pt idx="72">
                  <c:v>1.254617774150127E-2</c:v>
                </c:pt>
                <c:pt idx="73">
                  <c:v>1.2767406180906882E-2</c:v>
                </c:pt>
                <c:pt idx="74">
                  <c:v>1.301825863421595E-2</c:v>
                </c:pt>
                <c:pt idx="75">
                  <c:v>1.3237486508312113E-2</c:v>
                </c:pt>
                <c:pt idx="76">
                  <c:v>1.3449626934744279E-2</c:v>
                </c:pt>
                <c:pt idx="77">
                  <c:v>1.3670391853209134E-2</c:v>
                </c:pt>
                <c:pt idx="78">
                  <c:v>1.3879777154688452E-2</c:v>
                </c:pt>
                <c:pt idx="79">
                  <c:v>1.4100761141021788E-2</c:v>
                </c:pt>
                <c:pt idx="80">
                  <c:v>1.4296915525311139E-2</c:v>
                </c:pt>
                <c:pt idx="81">
                  <c:v>1.450812211175562E-2</c:v>
                </c:pt>
                <c:pt idx="82">
                  <c:v>1.4699632646337902E-2</c:v>
                </c:pt>
                <c:pt idx="83">
                  <c:v>1.4901476348727918E-2</c:v>
                </c:pt>
                <c:pt idx="84">
                  <c:v>1.5078481096537644E-2</c:v>
                </c:pt>
                <c:pt idx="85">
                  <c:v>1.526325332788569E-2</c:v>
                </c:pt>
                <c:pt idx="86">
                  <c:v>1.5438503131570389E-2</c:v>
                </c:pt>
                <c:pt idx="87">
                  <c:v>1.5622523773552903E-2</c:v>
                </c:pt>
                <c:pt idx="88">
                  <c:v>1.5785516433717284E-2</c:v>
                </c:pt>
                <c:pt idx="89">
                  <c:v>1.5970027879621443E-2</c:v>
                </c:pt>
                <c:pt idx="90">
                  <c:v>1.6139354934654074E-2</c:v>
                </c:pt>
                <c:pt idx="91">
                  <c:v>1.6312618735554646E-2</c:v>
                </c:pt>
                <c:pt idx="92">
                  <c:v>1.6488751016679872E-2</c:v>
                </c:pt>
                <c:pt idx="93">
                  <c:v>1.6652767734584312E-2</c:v>
                </c:pt>
                <c:pt idx="94">
                  <c:v>1.682316853537514E-2</c:v>
                </c:pt>
                <c:pt idx="95">
                  <c:v>1.6979442970864685E-2</c:v>
                </c:pt>
                <c:pt idx="96">
                  <c:v>1.7131724169122908E-2</c:v>
                </c:pt>
                <c:pt idx="97">
                  <c:v>1.7275877489340716E-2</c:v>
                </c:pt>
                <c:pt idx="98">
                  <c:v>1.7418377559483663E-2</c:v>
                </c:pt>
                <c:pt idx="99">
                  <c:v>1.7544450812204057E-2</c:v>
                </c:pt>
                <c:pt idx="100">
                  <c:v>1.7668303642369577E-2</c:v>
                </c:pt>
                <c:pt idx="101">
                  <c:v>1.7790891812670614E-2</c:v>
                </c:pt>
                <c:pt idx="102">
                  <c:v>1.7905094530906669E-2</c:v>
                </c:pt>
                <c:pt idx="103">
                  <c:v>1.8016677004153922E-2</c:v>
                </c:pt>
                <c:pt idx="104">
                  <c:v>1.8119226056548088E-2</c:v>
                </c:pt>
                <c:pt idx="105">
                  <c:v>1.8219280271775364E-2</c:v>
                </c:pt>
                <c:pt idx="106">
                  <c:v>1.8315466893695353E-2</c:v>
                </c:pt>
                <c:pt idx="107">
                  <c:v>1.8418823843511525E-2</c:v>
                </c:pt>
                <c:pt idx="108">
                  <c:v>1.8508646070679369E-2</c:v>
                </c:pt>
                <c:pt idx="109">
                  <c:v>1.8613904910805824E-2</c:v>
                </c:pt>
                <c:pt idx="110">
                  <c:v>1.870671105780736E-2</c:v>
                </c:pt>
                <c:pt idx="111">
                  <c:v>1.8800326953157375E-2</c:v>
                </c:pt>
                <c:pt idx="112">
                  <c:v>1.8898180493660519E-2</c:v>
                </c:pt>
                <c:pt idx="113">
                  <c:v>1.8993840895368701E-2</c:v>
                </c:pt>
                <c:pt idx="114">
                  <c:v>1.9096740015314334E-2</c:v>
                </c:pt>
                <c:pt idx="115">
                  <c:v>1.919021179329811E-2</c:v>
                </c:pt>
                <c:pt idx="116">
                  <c:v>1.9292519664320013E-2</c:v>
                </c:pt>
                <c:pt idx="117">
                  <c:v>1.9385296025488781E-2</c:v>
                </c:pt>
                <c:pt idx="118">
                  <c:v>1.9482978385493434E-2</c:v>
                </c:pt>
                <c:pt idx="119">
                  <c:v>1.9573159340132082E-2</c:v>
                </c:pt>
                <c:pt idx="120">
                  <c:v>1.9661751240385869E-2</c:v>
                </c:pt>
                <c:pt idx="121">
                  <c:v>1.974507745942411E-2</c:v>
                </c:pt>
                <c:pt idx="122">
                  <c:v>1.9832315882860815E-2</c:v>
                </c:pt>
                <c:pt idx="123">
                  <c:v>1.9906658134482922E-2</c:v>
                </c:pt>
                <c:pt idx="124">
                  <c:v>1.9982810147432827E-2</c:v>
                </c:pt>
                <c:pt idx="125">
                  <c:v>2.0062429887293509E-2</c:v>
                </c:pt>
                <c:pt idx="126">
                  <c:v>2.0135337681800362E-2</c:v>
                </c:pt>
                <c:pt idx="127">
                  <c:v>2.020800844618734E-2</c:v>
                </c:pt>
                <c:pt idx="128">
                  <c:v>2.0275900121512435E-2</c:v>
                </c:pt>
                <c:pt idx="129">
                  <c:v>2.0341804196073066E-2</c:v>
                </c:pt>
                <c:pt idx="130">
                  <c:v>2.0404278012760402E-2</c:v>
                </c:pt>
                <c:pt idx="131">
                  <c:v>2.0462518585122602E-2</c:v>
                </c:pt>
                <c:pt idx="132">
                  <c:v>2.0521652260472756E-2</c:v>
                </c:pt>
                <c:pt idx="133">
                  <c:v>2.0582133772587004E-2</c:v>
                </c:pt>
                <c:pt idx="134">
                  <c:v>2.0631408670396114E-2</c:v>
                </c:pt>
                <c:pt idx="135">
                  <c:v>2.0680648707240918E-2</c:v>
                </c:pt>
                <c:pt idx="136">
                  <c:v>2.0731671546969452E-2</c:v>
                </c:pt>
                <c:pt idx="137">
                  <c:v>2.077726351222995E-2</c:v>
                </c:pt>
                <c:pt idx="138">
                  <c:v>2.0821736025196973E-2</c:v>
                </c:pt>
                <c:pt idx="139">
                  <c:v>2.086234643341147E-2</c:v>
                </c:pt>
                <c:pt idx="140">
                  <c:v>2.0900706817982052E-2</c:v>
                </c:pt>
                <c:pt idx="141">
                  <c:v>2.0936984639587063E-2</c:v>
                </c:pt>
                <c:pt idx="142">
                  <c:v>2.0973529574885852E-2</c:v>
                </c:pt>
                <c:pt idx="143">
                  <c:v>2.1003806638847319E-2</c:v>
                </c:pt>
                <c:pt idx="144">
                  <c:v>2.1036333493619136E-2</c:v>
                </c:pt>
                <c:pt idx="145">
                  <c:v>2.1063910092017579E-2</c:v>
                </c:pt>
                <c:pt idx="146">
                  <c:v>2.1093098650528993E-2</c:v>
                </c:pt>
                <c:pt idx="147">
                  <c:v>2.1115042499367322E-2</c:v>
                </c:pt>
                <c:pt idx="148">
                  <c:v>2.1138419523743346E-2</c:v>
                </c:pt>
                <c:pt idx="149">
                  <c:v>2.1161019499097097E-2</c:v>
                </c:pt>
                <c:pt idx="150">
                  <c:v>2.1179724547058063E-2</c:v>
                </c:pt>
                <c:pt idx="151">
                  <c:v>2.1198275646418206E-2</c:v>
                </c:pt>
                <c:pt idx="152">
                  <c:v>2.121292636756764E-2</c:v>
                </c:pt>
                <c:pt idx="153">
                  <c:v>2.1227801959579608E-2</c:v>
                </c:pt>
                <c:pt idx="154">
                  <c:v>2.1239493142139926E-2</c:v>
                </c:pt>
                <c:pt idx="155">
                  <c:v>2.124884456591114E-2</c:v>
                </c:pt>
                <c:pt idx="156">
                  <c:v>2.1256037176405229E-2</c:v>
                </c:pt>
                <c:pt idx="157">
                  <c:v>2.1262971253034078E-2</c:v>
                </c:pt>
                <c:pt idx="158">
                  <c:v>2.1267434761388711E-2</c:v>
                </c:pt>
                <c:pt idx="159">
                  <c:v>2.1269191832192672E-2</c:v>
                </c:pt>
                <c:pt idx="160">
                  <c:v>2.1270335042232892E-2</c:v>
                </c:pt>
                <c:pt idx="161">
                  <c:v>2.1268924424563265E-2</c:v>
                </c:pt>
                <c:pt idx="162">
                  <c:v>2.1265505064166697E-2</c:v>
                </c:pt>
                <c:pt idx="163">
                  <c:v>2.1260290675922028E-2</c:v>
                </c:pt>
                <c:pt idx="164">
                  <c:v>2.1252463615068197E-2</c:v>
                </c:pt>
                <c:pt idx="165">
                  <c:v>2.1244246849319123E-2</c:v>
                </c:pt>
                <c:pt idx="166">
                  <c:v>2.1232654490748668E-2</c:v>
                </c:pt>
                <c:pt idx="167">
                  <c:v>2.1219056502778777E-2</c:v>
                </c:pt>
                <c:pt idx="168">
                  <c:v>2.1204278381064905E-2</c:v>
                </c:pt>
                <c:pt idx="169">
                  <c:v>2.118800866316594E-2</c:v>
                </c:pt>
                <c:pt idx="170">
                  <c:v>2.1171383482752725E-2</c:v>
                </c:pt>
                <c:pt idx="171">
                  <c:v>2.1150249739477E-2</c:v>
                </c:pt>
                <c:pt idx="172">
                  <c:v>2.1129137052862703E-2</c:v>
                </c:pt>
                <c:pt idx="173">
                  <c:v>2.1103598405835994E-2</c:v>
                </c:pt>
                <c:pt idx="174">
                  <c:v>2.107773202197509E-2</c:v>
                </c:pt>
                <c:pt idx="175">
                  <c:v>2.1049297027530525E-2</c:v>
                </c:pt>
                <c:pt idx="176">
                  <c:v>2.1021839801935054E-2</c:v>
                </c:pt>
                <c:pt idx="177">
                  <c:v>2.0990577984926932E-2</c:v>
                </c:pt>
                <c:pt idx="178">
                  <c:v>2.0961183298198627E-2</c:v>
                </c:pt>
                <c:pt idx="179">
                  <c:v>2.0928392390615613E-2</c:v>
                </c:pt>
                <c:pt idx="180">
                  <c:v>2.0896529873597993E-2</c:v>
                </c:pt>
                <c:pt idx="181">
                  <c:v>2.086747524540223E-2</c:v>
                </c:pt>
                <c:pt idx="182">
                  <c:v>2.0833169837425423E-2</c:v>
                </c:pt>
                <c:pt idx="183">
                  <c:v>2.0800373157038168E-2</c:v>
                </c:pt>
                <c:pt idx="184">
                  <c:v>2.0763409516585351E-2</c:v>
                </c:pt>
                <c:pt idx="185">
                  <c:v>2.072905384324002E-2</c:v>
                </c:pt>
                <c:pt idx="186">
                  <c:v>2.0690435025470258E-2</c:v>
                </c:pt>
                <c:pt idx="187">
                  <c:v>2.0653385587133945E-2</c:v>
                </c:pt>
                <c:pt idx="188">
                  <c:v>2.061430078532318E-2</c:v>
                </c:pt>
                <c:pt idx="189">
                  <c:v>2.0575678032890385E-2</c:v>
                </c:pt>
                <c:pt idx="190">
                  <c:v>2.0535070126685227E-2</c:v>
                </c:pt>
                <c:pt idx="191">
                  <c:v>2.0494907357924388E-2</c:v>
                </c:pt>
                <c:pt idx="192">
                  <c:v>2.0452646700311019E-2</c:v>
                </c:pt>
                <c:pt idx="193">
                  <c:v>2.0413537334747805E-2</c:v>
                </c:pt>
                <c:pt idx="194">
                  <c:v>2.0371211240746707E-2</c:v>
                </c:pt>
                <c:pt idx="195">
                  <c:v>2.0327877505385925E-2</c:v>
                </c:pt>
                <c:pt idx="196">
                  <c:v>2.0283900306946556E-2</c:v>
                </c:pt>
                <c:pt idx="197">
                  <c:v>2.023770226229156E-2</c:v>
                </c:pt>
                <c:pt idx="198">
                  <c:v>2.0192170776038083E-2</c:v>
                </c:pt>
                <c:pt idx="199">
                  <c:v>2.0144564940937876E-2</c:v>
                </c:pt>
                <c:pt idx="200">
                  <c:v>2.0098813525840691E-2</c:v>
                </c:pt>
                <c:pt idx="201">
                  <c:v>2.004787602771254E-2</c:v>
                </c:pt>
                <c:pt idx="202">
                  <c:v>2.0001300049675486E-2</c:v>
                </c:pt>
                <c:pt idx="203">
                  <c:v>1.9948483094648375E-2</c:v>
                </c:pt>
                <c:pt idx="204">
                  <c:v>1.9898848920747995E-2</c:v>
                </c:pt>
                <c:pt idx="205">
                  <c:v>1.9852038405872505E-2</c:v>
                </c:pt>
                <c:pt idx="206">
                  <c:v>1.9799012766072575E-2</c:v>
                </c:pt>
                <c:pt idx="207">
                  <c:v>1.9747976164933435E-2</c:v>
                </c:pt>
                <c:pt idx="208">
                  <c:v>1.9691341181506082E-2</c:v>
                </c:pt>
                <c:pt idx="209">
                  <c:v>1.9639103083982791E-2</c:v>
                </c:pt>
                <c:pt idx="210">
                  <c:v>1.9580814288025907E-2</c:v>
                </c:pt>
                <c:pt idx="211">
                  <c:v>1.9525648446794934E-2</c:v>
                </c:pt>
                <c:pt idx="212">
                  <c:v>1.9467130319950066E-2</c:v>
                </c:pt>
                <c:pt idx="213">
                  <c:v>1.941270548513252E-2</c:v>
                </c:pt>
                <c:pt idx="214">
                  <c:v>1.9356350053307849E-2</c:v>
                </c:pt>
                <c:pt idx="215">
                  <c:v>1.9299107167653939E-2</c:v>
                </c:pt>
                <c:pt idx="216">
                  <c:v>1.9241856563929436E-2</c:v>
                </c:pt>
                <c:pt idx="217">
                  <c:v>1.9187644902644165E-2</c:v>
                </c:pt>
                <c:pt idx="218">
                  <c:v>1.9125927383726905E-2</c:v>
                </c:pt>
                <c:pt idx="219">
                  <c:v>1.9065386240036519E-2</c:v>
                </c:pt>
                <c:pt idx="220">
                  <c:v>1.9003110724700664E-2</c:v>
                </c:pt>
                <c:pt idx="221">
                  <c:v>1.8938024878916451E-2</c:v>
                </c:pt>
                <c:pt idx="222">
                  <c:v>1.8874744202813178E-2</c:v>
                </c:pt>
                <c:pt idx="223">
                  <c:v>1.8807507992237269E-2</c:v>
                </c:pt>
                <c:pt idx="224">
                  <c:v>1.8742127115204062E-2</c:v>
                </c:pt>
                <c:pt idx="225">
                  <c:v>1.8674431673217577E-2</c:v>
                </c:pt>
                <c:pt idx="226">
                  <c:v>1.8608125321896374E-2</c:v>
                </c:pt>
                <c:pt idx="227">
                  <c:v>1.8537636777476107E-2</c:v>
                </c:pt>
                <c:pt idx="228">
                  <c:v>1.8475184319296175E-2</c:v>
                </c:pt>
                <c:pt idx="229">
                  <c:v>1.8406666878680963E-2</c:v>
                </c:pt>
                <c:pt idx="230">
                  <c:v>1.8333800854845476E-2</c:v>
                </c:pt>
                <c:pt idx="231">
                  <c:v>1.8263073348998668E-2</c:v>
                </c:pt>
                <c:pt idx="232">
                  <c:v>1.8189264383697303E-2</c:v>
                </c:pt>
                <c:pt idx="233">
                  <c:v>1.8117153978438993E-2</c:v>
                </c:pt>
                <c:pt idx="234">
                  <c:v>1.8043340369168031E-2</c:v>
                </c:pt>
                <c:pt idx="235">
                  <c:v>1.7973231670576267E-2</c:v>
                </c:pt>
                <c:pt idx="236">
                  <c:v>1.789780387610506E-2</c:v>
                </c:pt>
                <c:pt idx="237">
                  <c:v>1.7830772420471784E-2</c:v>
                </c:pt>
                <c:pt idx="238">
                  <c:v>1.7756574899315283E-2</c:v>
                </c:pt>
                <c:pt idx="239">
                  <c:v>1.7689718669830157E-2</c:v>
                </c:pt>
                <c:pt idx="240">
                  <c:v>1.7624168465096963E-2</c:v>
                </c:pt>
                <c:pt idx="241">
                  <c:v>1.7557495035048543E-2</c:v>
                </c:pt>
                <c:pt idx="242">
                  <c:v>1.7493417995695759E-2</c:v>
                </c:pt>
                <c:pt idx="243">
                  <c:v>1.7426649349191036E-2</c:v>
                </c:pt>
                <c:pt idx="244">
                  <c:v>1.736490519609895E-2</c:v>
                </c:pt>
                <c:pt idx="245">
                  <c:v>1.7297938285132861E-2</c:v>
                </c:pt>
                <c:pt idx="246">
                  <c:v>1.7236512108942687E-2</c:v>
                </c:pt>
                <c:pt idx="247">
                  <c:v>1.7172860642891141E-2</c:v>
                </c:pt>
                <c:pt idx="248">
                  <c:v>1.7112648206311813E-2</c:v>
                </c:pt>
                <c:pt idx="249">
                  <c:v>1.7051955374507068E-2</c:v>
                </c:pt>
                <c:pt idx="250">
                  <c:v>1.6994047188039652E-2</c:v>
                </c:pt>
                <c:pt idx="251">
                  <c:v>1.6934120266732033E-2</c:v>
                </c:pt>
                <c:pt idx="252">
                  <c:v>1.6882409413327876E-2</c:v>
                </c:pt>
                <c:pt idx="253">
                  <c:v>1.6827060362822863E-2</c:v>
                </c:pt>
                <c:pt idx="254">
                  <c:v>1.6769844300356253E-2</c:v>
                </c:pt>
                <c:pt idx="255">
                  <c:v>1.6715788410495439E-2</c:v>
                </c:pt>
                <c:pt idx="256">
                  <c:v>1.6660911145772585E-2</c:v>
                </c:pt>
                <c:pt idx="257">
                  <c:v>1.6608642298602119E-2</c:v>
                </c:pt>
                <c:pt idx="258">
                  <c:v>1.6556043932688988E-2</c:v>
                </c:pt>
                <c:pt idx="259">
                  <c:v>1.6506742424754521E-2</c:v>
                </c:pt>
                <c:pt idx="260">
                  <c:v>1.6455581457118885E-2</c:v>
                </c:pt>
                <c:pt idx="261">
                  <c:v>1.6407598746591034E-2</c:v>
                </c:pt>
                <c:pt idx="262">
                  <c:v>1.6356286225692681E-2</c:v>
                </c:pt>
                <c:pt idx="263">
                  <c:v>1.631349301430491E-2</c:v>
                </c:pt>
                <c:pt idx="264">
                  <c:v>1.6267741238855538E-2</c:v>
                </c:pt>
                <c:pt idx="265">
                  <c:v>1.622069838477844E-2</c:v>
                </c:pt>
                <c:pt idx="266">
                  <c:v>1.617637026605059E-2</c:v>
                </c:pt>
                <c:pt idx="267">
                  <c:v>1.6131534192008409E-2</c:v>
                </c:pt>
                <c:pt idx="268">
                  <c:v>1.6088992387352872E-2</c:v>
                </c:pt>
                <c:pt idx="269">
                  <c:v>1.604630063036384E-2</c:v>
                </c:pt>
                <c:pt idx="270">
                  <c:v>1.6006545559176102E-2</c:v>
                </c:pt>
                <c:pt idx="271">
                  <c:v>1.5964096138593127E-2</c:v>
                </c:pt>
                <c:pt idx="272">
                  <c:v>1.5926896676712765E-2</c:v>
                </c:pt>
                <c:pt idx="273">
                  <c:v>1.5885821814027676E-2</c:v>
                </c:pt>
                <c:pt idx="274">
                  <c:v>1.5849351198682034E-2</c:v>
                </c:pt>
                <c:pt idx="275">
                  <c:v>1.5815808448982147E-2</c:v>
                </c:pt>
                <c:pt idx="276">
                  <c:v>1.5778249112588669E-2</c:v>
                </c:pt>
                <c:pt idx="277">
                  <c:v>1.5744562509512353E-2</c:v>
                </c:pt>
                <c:pt idx="278">
                  <c:v>1.5709763943713009E-2</c:v>
                </c:pt>
                <c:pt idx="279">
                  <c:v>1.5677990626121258E-2</c:v>
                </c:pt>
                <c:pt idx="280">
                  <c:v>1.5643990410706847E-2</c:v>
                </c:pt>
                <c:pt idx="281">
                  <c:v>1.5613106252552116E-2</c:v>
                </c:pt>
                <c:pt idx="282">
                  <c:v>1.5581845716609179E-2</c:v>
                </c:pt>
                <c:pt idx="283">
                  <c:v>1.5552598657094073E-2</c:v>
                </c:pt>
                <c:pt idx="284">
                  <c:v>1.5523438589753987E-2</c:v>
                </c:pt>
                <c:pt idx="285">
                  <c:v>1.5495964015837827E-2</c:v>
                </c:pt>
                <c:pt idx="286">
                  <c:v>1.5468524629237583E-2</c:v>
                </c:pt>
                <c:pt idx="287">
                  <c:v>1.5444395997009207E-2</c:v>
                </c:pt>
                <c:pt idx="288">
                  <c:v>1.5419598768789724E-2</c:v>
                </c:pt>
                <c:pt idx="289">
                  <c:v>1.5395565761776539E-2</c:v>
                </c:pt>
                <c:pt idx="290">
                  <c:v>1.5372468358994845E-2</c:v>
                </c:pt>
                <c:pt idx="291">
                  <c:v>1.5349544360889852E-2</c:v>
                </c:pt>
                <c:pt idx="292">
                  <c:v>1.5328190546124734E-2</c:v>
                </c:pt>
                <c:pt idx="293">
                  <c:v>1.530696374711531E-2</c:v>
                </c:pt>
                <c:pt idx="294">
                  <c:v>1.5287779692918406E-2</c:v>
                </c:pt>
                <c:pt idx="295">
                  <c:v>1.5267439933193225E-2</c:v>
                </c:pt>
                <c:pt idx="296">
                  <c:v>1.5248991292238223E-2</c:v>
                </c:pt>
                <c:pt idx="297">
                  <c:v>1.5230795756766972E-2</c:v>
                </c:pt>
                <c:pt idx="298">
                  <c:v>1.521391362476503E-2</c:v>
                </c:pt>
                <c:pt idx="299">
                  <c:v>1.519923182962713E-2</c:v>
                </c:pt>
                <c:pt idx="300">
                  <c:v>1.5183081925912287E-2</c:v>
                </c:pt>
                <c:pt idx="301">
                  <c:v>1.5168783898583721E-2</c:v>
                </c:pt>
                <c:pt idx="302">
                  <c:v>1.515373607735117E-2</c:v>
                </c:pt>
                <c:pt idx="303">
                  <c:v>1.5140333292755095E-2</c:v>
                </c:pt>
                <c:pt idx="304">
                  <c:v>1.5127118686154805E-2</c:v>
                </c:pt>
                <c:pt idx="305">
                  <c:v>1.51156581135995E-2</c:v>
                </c:pt>
                <c:pt idx="306">
                  <c:v>1.5103682838323742E-2</c:v>
                </c:pt>
                <c:pt idx="307">
                  <c:v>1.5093180191547262E-2</c:v>
                </c:pt>
                <c:pt idx="308">
                  <c:v>1.508305546991213E-2</c:v>
                </c:pt>
                <c:pt idx="309">
                  <c:v>1.507344250222393E-2</c:v>
                </c:pt>
                <c:pt idx="310">
                  <c:v>1.5066397146657402E-2</c:v>
                </c:pt>
                <c:pt idx="311">
                  <c:v>1.5057999459070969E-2</c:v>
                </c:pt>
                <c:pt idx="312">
                  <c:v>1.5051449075101196E-2</c:v>
                </c:pt>
                <c:pt idx="313">
                  <c:v>1.5044979535741312E-2</c:v>
                </c:pt>
                <c:pt idx="314">
                  <c:v>1.5039601517429757E-2</c:v>
                </c:pt>
                <c:pt idx="315">
                  <c:v>1.5034453778089745E-2</c:v>
                </c:pt>
                <c:pt idx="316">
                  <c:v>1.5030092546408027E-2</c:v>
                </c:pt>
                <c:pt idx="317">
                  <c:v>1.5026860681859709E-2</c:v>
                </c:pt>
                <c:pt idx="318">
                  <c:v>1.5024200956276455E-2</c:v>
                </c:pt>
                <c:pt idx="319">
                  <c:v>1.5021907016822012E-2</c:v>
                </c:pt>
                <c:pt idx="320">
                  <c:v>1.5020374572179307E-2</c:v>
                </c:pt>
                <c:pt idx="321">
                  <c:v>1.5020155997061175E-2</c:v>
                </c:pt>
                <c:pt idx="322">
                  <c:v>1.502064583121516E-2</c:v>
                </c:pt>
                <c:pt idx="323">
                  <c:v>1.50211752854687E-2</c:v>
                </c:pt>
                <c:pt idx="324">
                  <c:v>1.5023154035115387E-2</c:v>
                </c:pt>
                <c:pt idx="325">
                  <c:v>1.5025464786096383E-2</c:v>
                </c:pt>
                <c:pt idx="326">
                  <c:v>1.5028594875129565E-2</c:v>
                </c:pt>
                <c:pt idx="327">
                  <c:v>1.5032348673340966E-2</c:v>
                </c:pt>
                <c:pt idx="328">
                  <c:v>1.5036571095091919E-2</c:v>
                </c:pt>
                <c:pt idx="329">
                  <c:v>1.5041986493422975E-2</c:v>
                </c:pt>
                <c:pt idx="330">
                  <c:v>1.5048274518808573E-2</c:v>
                </c:pt>
                <c:pt idx="331">
                  <c:v>1.5054256800537111E-2</c:v>
                </c:pt>
                <c:pt idx="332">
                  <c:v>1.5062068483598399E-2</c:v>
                </c:pt>
                <c:pt idx="333">
                  <c:v>1.5069683290304781E-2</c:v>
                </c:pt>
                <c:pt idx="334">
                  <c:v>1.5079737005824092E-2</c:v>
                </c:pt>
                <c:pt idx="335">
                  <c:v>1.5087778548273423E-2</c:v>
                </c:pt>
                <c:pt idx="336">
                  <c:v>1.509808654716022E-2</c:v>
                </c:pt>
                <c:pt idx="337">
                  <c:v>1.5109665925351299E-2</c:v>
                </c:pt>
                <c:pt idx="338">
                  <c:v>1.5120890925335598E-2</c:v>
                </c:pt>
                <c:pt idx="339">
                  <c:v>1.5134006554135139E-2</c:v>
                </c:pt>
                <c:pt idx="340">
                  <c:v>1.5146520285542095E-2</c:v>
                </c:pt>
                <c:pt idx="341">
                  <c:v>1.5161280067315194E-2</c:v>
                </c:pt>
                <c:pt idx="342">
                  <c:v>1.5174170298818623E-2</c:v>
                </c:pt>
                <c:pt idx="343">
                  <c:v>1.5189405772582343E-2</c:v>
                </c:pt>
                <c:pt idx="344">
                  <c:v>1.5203502880713331E-2</c:v>
                </c:pt>
                <c:pt idx="345">
                  <c:v>1.5221343489987224E-2</c:v>
                </c:pt>
                <c:pt idx="346">
                  <c:v>1.5236889471904652E-2</c:v>
                </c:pt>
                <c:pt idx="347">
                  <c:v>1.5256022850174321E-2</c:v>
                </c:pt>
                <c:pt idx="348">
                  <c:v>1.5273374554319924E-2</c:v>
                </c:pt>
                <c:pt idx="349">
                  <c:v>1.5292682397172283E-2</c:v>
                </c:pt>
                <c:pt idx="350">
                  <c:v>1.5313296051607856E-2</c:v>
                </c:pt>
                <c:pt idx="351">
                  <c:v>1.5332909541981745E-2</c:v>
                </c:pt>
                <c:pt idx="352">
                  <c:v>1.5354296130095792E-2</c:v>
                </c:pt>
                <c:pt idx="353">
                  <c:v>1.537381657634391E-2</c:v>
                </c:pt>
                <c:pt idx="354">
                  <c:v>1.5392675050973637E-2</c:v>
                </c:pt>
                <c:pt idx="355">
                  <c:v>1.5410295556486986E-2</c:v>
                </c:pt>
                <c:pt idx="356">
                  <c:v>1.5429062245844026E-2</c:v>
                </c:pt>
                <c:pt idx="357">
                  <c:v>1.5444983697252461E-2</c:v>
                </c:pt>
                <c:pt idx="358">
                  <c:v>1.5460750872723472E-2</c:v>
                </c:pt>
                <c:pt idx="359">
                  <c:v>1.5477546983575509E-2</c:v>
                </c:pt>
                <c:pt idx="360">
                  <c:v>1.5492603261147167E-2</c:v>
                </c:pt>
                <c:pt idx="361">
                  <c:v>1.5507476263136288E-2</c:v>
                </c:pt>
                <c:pt idx="362">
                  <c:v>1.5521236419713065E-2</c:v>
                </c:pt>
                <c:pt idx="363">
                  <c:v>1.5534235554548739E-2</c:v>
                </c:pt>
                <c:pt idx="364">
                  <c:v>1.5546843374036117E-2</c:v>
                </c:pt>
                <c:pt idx="365">
                  <c:v>1.5559432566454217E-2</c:v>
                </c:pt>
                <c:pt idx="366">
                  <c:v>1.5569236724744862E-2</c:v>
                </c:pt>
                <c:pt idx="367">
                  <c:v>1.5581459485694971E-2</c:v>
                </c:pt>
                <c:pt idx="368">
                  <c:v>1.5589871735970996E-2</c:v>
                </c:pt>
                <c:pt idx="369">
                  <c:v>1.5599699223478593E-2</c:v>
                </c:pt>
                <c:pt idx="370">
                  <c:v>1.5608426824346315E-2</c:v>
                </c:pt>
                <c:pt idx="371">
                  <c:v>1.5616624927458706E-2</c:v>
                </c:pt>
                <c:pt idx="372">
                  <c:v>1.562421326491276E-2</c:v>
                </c:pt>
                <c:pt idx="373">
                  <c:v>1.563071007234566E-2</c:v>
                </c:pt>
                <c:pt idx="374">
                  <c:v>1.563716662071726E-2</c:v>
                </c:pt>
                <c:pt idx="375">
                  <c:v>1.5642156974940674E-2</c:v>
                </c:pt>
                <c:pt idx="376">
                  <c:v>1.5647485648670252E-2</c:v>
                </c:pt>
                <c:pt idx="377">
                  <c:v>1.5651596210517676E-2</c:v>
                </c:pt>
                <c:pt idx="378">
                  <c:v>1.5654784835331437E-2</c:v>
                </c:pt>
                <c:pt idx="379">
                  <c:v>1.5657609289712587E-2</c:v>
                </c:pt>
                <c:pt idx="380">
                  <c:v>1.5659855838187749E-2</c:v>
                </c:pt>
                <c:pt idx="381">
                  <c:v>1.5661659966145651E-2</c:v>
                </c:pt>
                <c:pt idx="382">
                  <c:v>1.5662236279687929E-2</c:v>
                </c:pt>
                <c:pt idx="383">
                  <c:v>1.566286473283467E-2</c:v>
                </c:pt>
                <c:pt idx="384">
                  <c:v>1.566251033655626E-2</c:v>
                </c:pt>
                <c:pt idx="385">
                  <c:v>1.5661475459465279E-2</c:v>
                </c:pt>
                <c:pt idx="386">
                  <c:v>1.5659824781882832E-2</c:v>
                </c:pt>
                <c:pt idx="387">
                  <c:v>1.565715913690964E-2</c:v>
                </c:pt>
                <c:pt idx="388">
                  <c:v>1.5654609872890374E-2</c:v>
                </c:pt>
                <c:pt idx="389">
                  <c:v>1.5649706579662765E-2</c:v>
                </c:pt>
                <c:pt idx="390">
                  <c:v>1.5646174491982023E-2</c:v>
                </c:pt>
                <c:pt idx="391">
                  <c:v>1.5641251249383703E-2</c:v>
                </c:pt>
                <c:pt idx="392">
                  <c:v>1.5636525881671963E-2</c:v>
                </c:pt>
                <c:pt idx="393">
                  <c:v>1.5630180169501399E-2</c:v>
                </c:pt>
                <c:pt idx="394">
                  <c:v>1.5623428362183861E-2</c:v>
                </c:pt>
                <c:pt idx="395">
                  <c:v>1.5616016510762552E-2</c:v>
                </c:pt>
                <c:pt idx="396">
                  <c:v>1.5607696542479536E-2</c:v>
                </c:pt>
                <c:pt idx="397">
                  <c:v>1.5598988459382318E-2</c:v>
                </c:pt>
                <c:pt idx="398">
                  <c:v>1.5589154555547461E-2</c:v>
                </c:pt>
                <c:pt idx="399">
                  <c:v>1.5579658831691677E-2</c:v>
                </c:pt>
                <c:pt idx="400">
                  <c:v>1.5568330134306278E-2</c:v>
                </c:pt>
                <c:pt idx="401">
                  <c:v>1.5557116582369801E-2</c:v>
                </c:pt>
                <c:pt idx="402">
                  <c:v>1.5544695625027912E-2</c:v>
                </c:pt>
                <c:pt idx="403">
                  <c:v>1.553173427471056E-2</c:v>
                </c:pt>
                <c:pt idx="404">
                  <c:v>1.5520173137908724E-2</c:v>
                </c:pt>
                <c:pt idx="405">
                  <c:v>1.5505349776568202E-2</c:v>
                </c:pt>
                <c:pt idx="406">
                  <c:v>1.5491437639872013E-2</c:v>
                </c:pt>
                <c:pt idx="407">
                  <c:v>1.5475833076499248E-2</c:v>
                </c:pt>
                <c:pt idx="408">
                  <c:v>1.5460586609116733E-2</c:v>
                </c:pt>
                <c:pt idx="409">
                  <c:v>1.5443125645203721E-2</c:v>
                </c:pt>
                <c:pt idx="410">
                  <c:v>1.5426019822857955E-2</c:v>
                </c:pt>
                <c:pt idx="411">
                  <c:v>1.5407784276387058E-2</c:v>
                </c:pt>
                <c:pt idx="412">
                  <c:v>1.5389427195249274E-2</c:v>
                </c:pt>
                <c:pt idx="413">
                  <c:v>1.5369798182469471E-2</c:v>
                </c:pt>
                <c:pt idx="414">
                  <c:v>1.5350156245114377E-2</c:v>
                </c:pt>
                <c:pt idx="415">
                  <c:v>1.5329211787103185E-2</c:v>
                </c:pt>
                <c:pt idx="416">
                  <c:v>1.5310306167259926E-2</c:v>
                </c:pt>
                <c:pt idx="417">
                  <c:v>1.5288814213033082E-2</c:v>
                </c:pt>
                <c:pt idx="418">
                  <c:v>1.5265892924180159E-2</c:v>
                </c:pt>
                <c:pt idx="419">
                  <c:v>1.5243072008553375E-2</c:v>
                </c:pt>
                <c:pt idx="420">
                  <c:v>1.5218846100089733E-2</c:v>
                </c:pt>
                <c:pt idx="421">
                  <c:v>1.5194729329804587E-2</c:v>
                </c:pt>
                <c:pt idx="422">
                  <c:v>1.516907501613499E-2</c:v>
                </c:pt>
                <c:pt idx="423">
                  <c:v>1.5144582925925673E-2</c:v>
                </c:pt>
                <c:pt idx="424">
                  <c:v>1.5116852092708995E-2</c:v>
                </c:pt>
                <c:pt idx="425">
                  <c:v>1.5091139927050504E-2</c:v>
                </c:pt>
                <c:pt idx="426">
                  <c:v>1.5062041932572405E-2</c:v>
                </c:pt>
                <c:pt idx="427">
                  <c:v>1.5033901081807091E-2</c:v>
                </c:pt>
                <c:pt idx="428">
                  <c:v>1.5007285588043075E-2</c:v>
                </c:pt>
                <c:pt idx="429">
                  <c:v>1.4978059103906503E-2</c:v>
                </c:pt>
                <c:pt idx="430">
                  <c:v>1.4948986778680739E-2</c:v>
                </c:pt>
                <c:pt idx="431">
                  <c:v>1.4916505191555534E-2</c:v>
                </c:pt>
                <c:pt idx="432">
                  <c:v>1.4885334131332978E-2</c:v>
                </c:pt>
                <c:pt idx="433">
                  <c:v>1.4852706377623107E-2</c:v>
                </c:pt>
                <c:pt idx="434">
                  <c:v>1.4821079603057511E-2</c:v>
                </c:pt>
                <c:pt idx="435">
                  <c:v>1.478583986209394E-2</c:v>
                </c:pt>
                <c:pt idx="436">
                  <c:v>1.4753681450436318E-2</c:v>
                </c:pt>
                <c:pt idx="437">
                  <c:v>1.4716558207202617E-2</c:v>
                </c:pt>
                <c:pt idx="438">
                  <c:v>1.4682329704238311E-2</c:v>
                </c:pt>
                <c:pt idx="439">
                  <c:v>1.4649288314653224E-2</c:v>
                </c:pt>
                <c:pt idx="440">
                  <c:v>1.4610955644611191E-2</c:v>
                </c:pt>
                <c:pt idx="441">
                  <c:v>1.4574908980007932E-2</c:v>
                </c:pt>
                <c:pt idx="442">
                  <c:v>1.4536120945904179E-2</c:v>
                </c:pt>
                <c:pt idx="443">
                  <c:v>1.4499140417376946E-2</c:v>
                </c:pt>
                <c:pt idx="444">
                  <c:v>1.4457772493075199E-2</c:v>
                </c:pt>
                <c:pt idx="445">
                  <c:v>1.4418613005842885E-2</c:v>
                </c:pt>
                <c:pt idx="446">
                  <c:v>1.437679208466057E-2</c:v>
                </c:pt>
                <c:pt idx="447">
                  <c:v>1.4335978453868177E-2</c:v>
                </c:pt>
                <c:pt idx="448">
                  <c:v>1.429357547061165E-2</c:v>
                </c:pt>
                <c:pt idx="449">
                  <c:v>1.4251886097044419E-2</c:v>
                </c:pt>
                <c:pt idx="450">
                  <c:v>1.4207355936947828E-2</c:v>
                </c:pt>
                <c:pt idx="451">
                  <c:v>1.4167760794824147E-2</c:v>
                </c:pt>
                <c:pt idx="452">
                  <c:v>1.4124224588792643E-2</c:v>
                </c:pt>
                <c:pt idx="453">
                  <c:v>1.4077716041263743E-2</c:v>
                </c:pt>
                <c:pt idx="454">
                  <c:v>1.4032442396814697E-2</c:v>
                </c:pt>
                <c:pt idx="455">
                  <c:v>1.3985040096470619E-2</c:v>
                </c:pt>
                <c:pt idx="456">
                  <c:v>1.393847180696867E-2</c:v>
                </c:pt>
                <c:pt idx="457">
                  <c:v>1.389023730628736E-2</c:v>
                </c:pt>
                <c:pt idx="458">
                  <c:v>1.3843424210897572E-2</c:v>
                </c:pt>
                <c:pt idx="459">
                  <c:v>1.3791795383998667E-2</c:v>
                </c:pt>
                <c:pt idx="460">
                  <c:v>1.374531457969308E-2</c:v>
                </c:pt>
                <c:pt idx="461">
                  <c:v>1.3691780509442522E-2</c:v>
                </c:pt>
                <c:pt idx="462">
                  <c:v>1.3642471587123809E-2</c:v>
                </c:pt>
                <c:pt idx="463">
                  <c:v>1.3594658715548351E-2</c:v>
                </c:pt>
                <c:pt idx="464">
                  <c:v>1.3541907121853741E-2</c:v>
                </c:pt>
                <c:pt idx="465">
                  <c:v>1.3490694424066522E-2</c:v>
                </c:pt>
                <c:pt idx="466">
                  <c:v>1.3434319893161328E-2</c:v>
                </c:pt>
                <c:pt idx="467">
                  <c:v>1.3382479674413181E-2</c:v>
                </c:pt>
                <c:pt idx="468">
                  <c:v>1.3325167943183683E-2</c:v>
                </c:pt>
                <c:pt idx="469">
                  <c:v>1.32715339264228E-2</c:v>
                </c:pt>
                <c:pt idx="470">
                  <c:v>1.3216818220927681E-2</c:v>
                </c:pt>
                <c:pt idx="471">
                  <c:v>1.3166816312362675E-2</c:v>
                </c:pt>
                <c:pt idx="472">
                  <c:v>1.3111357908878428E-2</c:v>
                </c:pt>
                <c:pt idx="473">
                  <c:v>1.3061708057310994E-2</c:v>
                </c:pt>
                <c:pt idx="474">
                  <c:v>1.3012585081673085E-2</c:v>
                </c:pt>
                <c:pt idx="475">
                  <c:v>1.2963291900767147E-2</c:v>
                </c:pt>
                <c:pt idx="476">
                  <c:v>1.291566094164027E-2</c:v>
                </c:pt>
                <c:pt idx="477">
                  <c:v>1.2866192401006891E-2</c:v>
                </c:pt>
                <c:pt idx="478">
                  <c:v>1.2820518305627167E-2</c:v>
                </c:pt>
                <c:pt idx="479">
                  <c:v>1.2771062165975769E-2</c:v>
                </c:pt>
                <c:pt idx="480">
                  <c:v>1.2725853861204185E-2</c:v>
                </c:pt>
                <c:pt idx="481">
                  <c:v>1.2678930488947417E-2</c:v>
                </c:pt>
                <c:pt idx="482">
                  <c:v>1.263469654521867E-2</c:v>
                </c:pt>
                <c:pt idx="483">
                  <c:v>1.2590267078120538E-2</c:v>
                </c:pt>
                <c:pt idx="484">
                  <c:v>1.25479581300878E-2</c:v>
                </c:pt>
                <c:pt idx="485">
                  <c:v>1.2504111095203801E-2</c:v>
                </c:pt>
                <c:pt idx="486">
                  <c:v>1.2466341981348035E-2</c:v>
                </c:pt>
                <c:pt idx="487">
                  <c:v>1.2426143695884627E-2</c:v>
                </c:pt>
                <c:pt idx="488">
                  <c:v>1.2384537098522922E-2</c:v>
                </c:pt>
                <c:pt idx="489">
                  <c:v>1.2345384344240765E-2</c:v>
                </c:pt>
                <c:pt idx="490">
                  <c:v>1.2305729888482593E-2</c:v>
                </c:pt>
                <c:pt idx="491">
                  <c:v>1.2268052112857039E-2</c:v>
                </c:pt>
                <c:pt idx="492">
                  <c:v>1.2230296740853219E-2</c:v>
                </c:pt>
                <c:pt idx="493">
                  <c:v>1.2194873794911751E-2</c:v>
                </c:pt>
                <c:pt idx="494">
                  <c:v>1.2157107771707388E-2</c:v>
                </c:pt>
                <c:pt idx="495">
                  <c:v>1.2124178953552445E-2</c:v>
                </c:pt>
                <c:pt idx="496">
                  <c:v>1.2087626332443703E-2</c:v>
                </c:pt>
                <c:pt idx="497">
                  <c:v>1.2055009496857462E-2</c:v>
                </c:pt>
                <c:pt idx="498">
                  <c:v>1.2024627599658279E-2</c:v>
                </c:pt>
                <c:pt idx="499">
                  <c:v>1.199204186866498E-2</c:v>
                </c:pt>
                <c:pt idx="500">
                  <c:v>1.1961608564933756E-2</c:v>
                </c:pt>
                <c:pt idx="501">
                  <c:v>1.1929249689752635E-2</c:v>
                </c:pt>
                <c:pt idx="502">
                  <c:v>1.190054601429354E-2</c:v>
                </c:pt>
                <c:pt idx="503">
                  <c:v>1.1869756785103864E-2</c:v>
                </c:pt>
                <c:pt idx="504">
                  <c:v>1.18415825047838E-2</c:v>
                </c:pt>
                <c:pt idx="505">
                  <c:v>1.181326037437678E-2</c:v>
                </c:pt>
                <c:pt idx="506">
                  <c:v>1.1786560511403192E-2</c:v>
                </c:pt>
                <c:pt idx="507">
                  <c:v>1.1760838429123876E-2</c:v>
                </c:pt>
                <c:pt idx="508">
                  <c:v>1.1734943617663696E-2</c:v>
                </c:pt>
                <c:pt idx="509">
                  <c:v>1.1711787610408432E-2</c:v>
                </c:pt>
                <c:pt idx="510">
                  <c:v>1.1687198563959347E-2</c:v>
                </c:pt>
                <c:pt idx="511">
                  <c:v>1.1663600174535703E-2</c:v>
                </c:pt>
                <c:pt idx="512">
                  <c:v>1.1641596013759036E-2</c:v>
                </c:pt>
                <c:pt idx="513">
                  <c:v>1.1620660406144566E-2</c:v>
                </c:pt>
                <c:pt idx="514">
                  <c:v>1.1598415883879516E-2</c:v>
                </c:pt>
                <c:pt idx="515">
                  <c:v>1.1578395731151828E-2</c:v>
                </c:pt>
                <c:pt idx="516">
                  <c:v>1.1558231626585657E-2</c:v>
                </c:pt>
                <c:pt idx="517">
                  <c:v>1.1539558162097919E-2</c:v>
                </c:pt>
                <c:pt idx="518">
                  <c:v>1.1521136568911176E-2</c:v>
                </c:pt>
                <c:pt idx="519">
                  <c:v>1.1503926037690348E-2</c:v>
                </c:pt>
                <c:pt idx="520">
                  <c:v>1.1486921104419614E-2</c:v>
                </c:pt>
                <c:pt idx="521">
                  <c:v>1.1472117680114644E-2</c:v>
                </c:pt>
                <c:pt idx="522">
                  <c:v>1.1457119898744112E-2</c:v>
                </c:pt>
                <c:pt idx="523">
                  <c:v>1.1442749335249079E-2</c:v>
                </c:pt>
                <c:pt idx="524">
                  <c:v>1.1429153107300364E-2</c:v>
                </c:pt>
                <c:pt idx="525">
                  <c:v>1.1415879049256316E-2</c:v>
                </c:pt>
                <c:pt idx="526">
                  <c:v>1.1403756782428583E-2</c:v>
                </c:pt>
                <c:pt idx="527">
                  <c:v>1.1391996078335671E-2</c:v>
                </c:pt>
                <c:pt idx="528">
                  <c:v>1.1381688058621933E-2</c:v>
                </c:pt>
                <c:pt idx="529">
                  <c:v>1.1371124786451048E-2</c:v>
                </c:pt>
                <c:pt idx="530">
                  <c:v>1.1362150653496883E-2</c:v>
                </c:pt>
                <c:pt idx="531">
                  <c:v>1.1353186246672569E-2</c:v>
                </c:pt>
                <c:pt idx="532">
                  <c:v>1.1345343169784208E-2</c:v>
                </c:pt>
                <c:pt idx="533">
                  <c:v>1.1339208206525999E-2</c:v>
                </c:pt>
                <c:pt idx="534">
                  <c:v>1.1332608007049485E-2</c:v>
                </c:pt>
                <c:pt idx="535">
                  <c:v>1.1327292949740419E-2</c:v>
                </c:pt>
                <c:pt idx="536">
                  <c:v>1.1322133891653598E-2</c:v>
                </c:pt>
                <c:pt idx="537">
                  <c:v>1.1318156991195085E-2</c:v>
                </c:pt>
                <c:pt idx="538">
                  <c:v>1.1314566865729476E-2</c:v>
                </c:pt>
                <c:pt idx="539">
                  <c:v>1.1311796203084907E-2</c:v>
                </c:pt>
                <c:pt idx="540">
                  <c:v>1.1309995062443965E-2</c:v>
                </c:pt>
                <c:pt idx="541">
                  <c:v>1.1308844972710081E-2</c:v>
                </c:pt>
                <c:pt idx="542">
                  <c:v>1.1308234745902992E-2</c:v>
                </c:pt>
                <c:pt idx="543">
                  <c:v>1.1308375875259458E-2</c:v>
                </c:pt>
                <c:pt idx="544">
                  <c:v>1.1309630801808596E-2</c:v>
                </c:pt>
                <c:pt idx="545">
                  <c:v>1.1311496807800728E-2</c:v>
                </c:pt>
                <c:pt idx="546">
                  <c:v>1.1314431703641532E-2</c:v>
                </c:pt>
                <c:pt idx="547">
                  <c:v>1.1317174048315821E-2</c:v>
                </c:pt>
                <c:pt idx="548">
                  <c:v>1.1321100503769638E-2</c:v>
                </c:pt>
                <c:pt idx="549">
                  <c:v>1.1325914314255515E-2</c:v>
                </c:pt>
                <c:pt idx="550">
                  <c:v>1.1331037854375231E-2</c:v>
                </c:pt>
                <c:pt idx="551">
                  <c:v>1.1337649828817383E-2</c:v>
                </c:pt>
                <c:pt idx="552">
                  <c:v>1.1344523995771306E-2</c:v>
                </c:pt>
                <c:pt idx="553">
                  <c:v>1.1352067345553997E-2</c:v>
                </c:pt>
                <c:pt idx="554">
                  <c:v>1.1360078461152945E-2</c:v>
                </c:pt>
                <c:pt idx="555">
                  <c:v>1.1369769114509272E-2</c:v>
                </c:pt>
                <c:pt idx="556">
                  <c:v>1.1378946452128801E-2</c:v>
                </c:pt>
                <c:pt idx="557">
                  <c:v>1.1389062989740812E-2</c:v>
                </c:pt>
                <c:pt idx="558">
                  <c:v>1.1400999182610526E-2</c:v>
                </c:pt>
                <c:pt idx="559">
                  <c:v>1.1412950126640569E-2</c:v>
                </c:pt>
                <c:pt idx="560">
                  <c:v>1.1426047333636899E-2</c:v>
                </c:pt>
                <c:pt idx="561">
                  <c:v>1.1439472235387169E-2</c:v>
                </c:pt>
                <c:pt idx="562">
                  <c:v>1.1453668817157455E-2</c:v>
                </c:pt>
                <c:pt idx="563">
                  <c:v>1.1468497922308106E-2</c:v>
                </c:pt>
                <c:pt idx="564">
                  <c:v>1.1485130133596332E-2</c:v>
                </c:pt>
                <c:pt idx="565">
                  <c:v>1.1500504834254634E-2</c:v>
                </c:pt>
                <c:pt idx="566">
                  <c:v>1.1518693151199499E-2</c:v>
                </c:pt>
                <c:pt idx="567">
                  <c:v>1.1536044093430675E-2</c:v>
                </c:pt>
                <c:pt idx="568">
                  <c:v>1.1555356004237976E-2</c:v>
                </c:pt>
                <c:pt idx="569">
                  <c:v>1.1573107131806122E-2</c:v>
                </c:pt>
                <c:pt idx="570">
                  <c:v>1.159293551060867E-2</c:v>
                </c:pt>
                <c:pt idx="571">
                  <c:v>1.1614972720191047E-2</c:v>
                </c:pt>
                <c:pt idx="572">
                  <c:v>1.1635719858635681E-2</c:v>
                </c:pt>
                <c:pt idx="573">
                  <c:v>1.1659326366902102E-2</c:v>
                </c:pt>
                <c:pt idx="574">
                  <c:v>1.1681680383180215E-2</c:v>
                </c:pt>
                <c:pt idx="575">
                  <c:v>1.1706676025673339E-2</c:v>
                </c:pt>
                <c:pt idx="576">
                  <c:v>1.1731074917919061E-2</c:v>
                </c:pt>
                <c:pt idx="577">
                  <c:v>1.1756412910030156E-2</c:v>
                </c:pt>
                <c:pt idx="578">
                  <c:v>1.1781652423699107E-2</c:v>
                </c:pt>
                <c:pt idx="579">
                  <c:v>1.1809729402332587E-2</c:v>
                </c:pt>
                <c:pt idx="580">
                  <c:v>1.1835033168576526E-2</c:v>
                </c:pt>
                <c:pt idx="581">
                  <c:v>1.186237765067024E-2</c:v>
                </c:pt>
                <c:pt idx="582">
                  <c:v>1.1892703297150869E-2</c:v>
                </c:pt>
                <c:pt idx="583">
                  <c:v>1.1922180670716416E-2</c:v>
                </c:pt>
                <c:pt idx="584">
                  <c:v>1.1953340836438018E-2</c:v>
                </c:pt>
                <c:pt idx="585">
                  <c:v>1.198399441575462E-2</c:v>
                </c:pt>
                <c:pt idx="586">
                  <c:v>1.201506879670142E-2</c:v>
                </c:pt>
                <c:pt idx="587">
                  <c:v>1.2045371476110497E-2</c:v>
                </c:pt>
                <c:pt idx="588">
                  <c:v>1.2074907091793496E-2</c:v>
                </c:pt>
                <c:pt idx="589">
                  <c:v>1.2105378659533095E-2</c:v>
                </c:pt>
                <c:pt idx="590">
                  <c:v>1.2137780758763895E-2</c:v>
                </c:pt>
                <c:pt idx="591">
                  <c:v>1.2165136391525052E-2</c:v>
                </c:pt>
                <c:pt idx="592">
                  <c:v>1.2193744175140535E-2</c:v>
                </c:pt>
                <c:pt idx="593">
                  <c:v>1.2224368843943604E-2</c:v>
                </c:pt>
                <c:pt idx="594">
                  <c:v>1.2253115273622862E-2</c:v>
                </c:pt>
                <c:pt idx="595">
                  <c:v>1.2282512475359234E-2</c:v>
                </c:pt>
                <c:pt idx="596">
                  <c:v>1.2310723118147116E-2</c:v>
                </c:pt>
                <c:pt idx="597">
                  <c:v>1.2338909562636679E-2</c:v>
                </c:pt>
                <c:pt idx="598">
                  <c:v>1.2366353448631023E-2</c:v>
                </c:pt>
                <c:pt idx="599">
                  <c:v>1.239553308244893E-2</c:v>
                </c:pt>
                <c:pt idx="600">
                  <c:v>1.2420505207443533E-2</c:v>
                </c:pt>
                <c:pt idx="601">
                  <c:v>1.2449765763747718E-2</c:v>
                </c:pt>
                <c:pt idx="602">
                  <c:v>1.2475090334676923E-2</c:v>
                </c:pt>
                <c:pt idx="603">
                  <c:v>1.2500815110928536E-2</c:v>
                </c:pt>
                <c:pt idx="604">
                  <c:v>1.2527119592309613E-2</c:v>
                </c:pt>
                <c:pt idx="605">
                  <c:v>1.2552753996428842E-2</c:v>
                </c:pt>
                <c:pt idx="606">
                  <c:v>1.2579968767401278E-2</c:v>
                </c:pt>
                <c:pt idx="607">
                  <c:v>1.2604450154841153E-2</c:v>
                </c:pt>
                <c:pt idx="608">
                  <c:v>1.2631094430543435E-2</c:v>
                </c:pt>
                <c:pt idx="609">
                  <c:v>1.2655234352879569E-2</c:v>
                </c:pt>
                <c:pt idx="610">
                  <c:v>1.2681130934030083E-2</c:v>
                </c:pt>
                <c:pt idx="611">
                  <c:v>1.2705352232876688E-2</c:v>
                </c:pt>
                <c:pt idx="612">
                  <c:v>1.2729471330881838E-2</c:v>
                </c:pt>
                <c:pt idx="613">
                  <c:v>1.2753160075263302E-2</c:v>
                </c:pt>
                <c:pt idx="614">
                  <c:v>1.2777336342957912E-2</c:v>
                </c:pt>
                <c:pt idx="615">
                  <c:v>1.2799600086434704E-2</c:v>
                </c:pt>
                <c:pt idx="616">
                  <c:v>1.2824845795975747E-2</c:v>
                </c:pt>
                <c:pt idx="617">
                  <c:v>1.2847318400896262E-2</c:v>
                </c:pt>
                <c:pt idx="618">
                  <c:v>1.2870384531727711E-2</c:v>
                </c:pt>
                <c:pt idx="619">
                  <c:v>1.2891753775294546E-2</c:v>
                </c:pt>
                <c:pt idx="620">
                  <c:v>1.2914974630103972E-2</c:v>
                </c:pt>
                <c:pt idx="621">
                  <c:v>1.2935940462774421E-2</c:v>
                </c:pt>
                <c:pt idx="622">
                  <c:v>1.295847533243903E-2</c:v>
                </c:pt>
                <c:pt idx="623">
                  <c:v>1.2978912201868959E-2</c:v>
                </c:pt>
                <c:pt idx="624">
                  <c:v>1.2998627452053572E-2</c:v>
                </c:pt>
                <c:pt idx="625">
                  <c:v>1.3019671981778218E-2</c:v>
                </c:pt>
                <c:pt idx="626">
                  <c:v>1.3039617189477694E-2</c:v>
                </c:pt>
                <c:pt idx="627">
                  <c:v>1.305766346486217E-2</c:v>
                </c:pt>
                <c:pt idx="628">
                  <c:v>1.3077473102095323E-2</c:v>
                </c:pt>
                <c:pt idx="629">
                  <c:v>1.3096857198254E-2</c:v>
                </c:pt>
                <c:pt idx="630">
                  <c:v>1.3117288079644176E-2</c:v>
                </c:pt>
                <c:pt idx="631">
                  <c:v>1.3136208403370183E-2</c:v>
                </c:pt>
                <c:pt idx="632">
                  <c:v>1.3154925667284004E-2</c:v>
                </c:pt>
                <c:pt idx="633">
                  <c:v>1.3173257598316924E-2</c:v>
                </c:pt>
                <c:pt idx="634">
                  <c:v>1.3192547006589336E-2</c:v>
                </c:pt>
                <c:pt idx="635">
                  <c:v>1.3208771540828224E-2</c:v>
                </c:pt>
                <c:pt idx="636">
                  <c:v>1.322801999246556E-2</c:v>
                </c:pt>
                <c:pt idx="637">
                  <c:v>1.3244298389682097E-2</c:v>
                </c:pt>
                <c:pt idx="638">
                  <c:v>1.3261263607563958E-2</c:v>
                </c:pt>
                <c:pt idx="639">
                  <c:v>1.3278099753311068E-2</c:v>
                </c:pt>
                <c:pt idx="640">
                  <c:v>1.3294619145486112E-2</c:v>
                </c:pt>
                <c:pt idx="641">
                  <c:v>1.3311942534916884E-2</c:v>
                </c:pt>
                <c:pt idx="642">
                  <c:v>1.3327431612135968E-2</c:v>
                </c:pt>
                <c:pt idx="643">
                  <c:v>1.3344184188983451E-2</c:v>
                </c:pt>
                <c:pt idx="644">
                  <c:v>1.3359156246837048E-2</c:v>
                </c:pt>
                <c:pt idx="645">
                  <c:v>1.3375336089590373E-2</c:v>
                </c:pt>
                <c:pt idx="646">
                  <c:v>1.3390264751609992E-2</c:v>
                </c:pt>
                <c:pt idx="647">
                  <c:v>1.3404916713278217E-2</c:v>
                </c:pt>
                <c:pt idx="648">
                  <c:v>1.3418835000641671E-2</c:v>
                </c:pt>
                <c:pt idx="649">
                  <c:v>1.3433896600949343E-2</c:v>
                </c:pt>
                <c:pt idx="650">
                  <c:v>1.3446897292679725E-2</c:v>
                </c:pt>
                <c:pt idx="651">
                  <c:v>1.3460048299102287E-2</c:v>
                </c:pt>
                <c:pt idx="652">
                  <c:v>1.3474295405125469E-2</c:v>
                </c:pt>
                <c:pt idx="653">
                  <c:v>1.3487376934586875E-2</c:v>
                </c:pt>
                <c:pt idx="654">
                  <c:v>1.3500603655758241E-2</c:v>
                </c:pt>
                <c:pt idx="655">
                  <c:v>1.3513148895910165E-2</c:v>
                </c:pt>
                <c:pt idx="656">
                  <c:v>1.3525374470172668E-2</c:v>
                </c:pt>
                <c:pt idx="657">
                  <c:v>1.3537447696980539E-2</c:v>
                </c:pt>
                <c:pt idx="658">
                  <c:v>1.3549950484854249E-2</c:v>
                </c:pt>
                <c:pt idx="659">
                  <c:v>1.3560621042881939E-2</c:v>
                </c:pt>
                <c:pt idx="660">
                  <c:v>1.3572556997381E-2</c:v>
                </c:pt>
                <c:pt idx="661">
                  <c:v>1.3583068900968165E-2</c:v>
                </c:pt>
                <c:pt idx="662">
                  <c:v>1.35947660925817E-2</c:v>
                </c:pt>
                <c:pt idx="663">
                  <c:v>1.3603921970993622E-2</c:v>
                </c:pt>
                <c:pt idx="664">
                  <c:v>1.3614180619899672E-2</c:v>
                </c:pt>
                <c:pt idx="665">
                  <c:v>1.3624716880352475E-2</c:v>
                </c:pt>
                <c:pt idx="666">
                  <c:v>1.3634035778260598E-2</c:v>
                </c:pt>
                <c:pt idx="667">
                  <c:v>1.364400109103644E-2</c:v>
                </c:pt>
                <c:pt idx="668">
                  <c:v>1.3652689016936198E-2</c:v>
                </c:pt>
                <c:pt idx="669">
                  <c:v>1.3662195298577007E-2</c:v>
                </c:pt>
                <c:pt idx="670">
                  <c:v>1.3669689736500068E-2</c:v>
                </c:pt>
                <c:pt idx="671">
                  <c:v>1.3678120392826645E-2</c:v>
                </c:pt>
                <c:pt idx="672">
                  <c:v>1.3685009509527255E-2</c:v>
                </c:pt>
                <c:pt idx="673">
                  <c:v>1.3693835449967211E-2</c:v>
                </c:pt>
                <c:pt idx="674">
                  <c:v>1.3700649102042809E-2</c:v>
                </c:pt>
                <c:pt idx="675">
                  <c:v>1.3708689608063354E-2</c:v>
                </c:pt>
                <c:pt idx="676">
                  <c:v>1.3714970224365616E-2</c:v>
                </c:pt>
                <c:pt idx="677">
                  <c:v>1.372173488681234E-2</c:v>
                </c:pt>
                <c:pt idx="678">
                  <c:v>1.3728440921510319E-2</c:v>
                </c:pt>
                <c:pt idx="679">
                  <c:v>1.3734311243710556E-2</c:v>
                </c:pt>
                <c:pt idx="680">
                  <c:v>1.374082154518788E-2</c:v>
                </c:pt>
                <c:pt idx="681">
                  <c:v>1.3746513434425206E-2</c:v>
                </c:pt>
                <c:pt idx="682">
                  <c:v>1.3751766509525294E-2</c:v>
                </c:pt>
                <c:pt idx="683">
                  <c:v>1.3756584471067868E-2</c:v>
                </c:pt>
                <c:pt idx="684">
                  <c:v>1.3761975218375869E-2</c:v>
                </c:pt>
                <c:pt idx="685">
                  <c:v>1.3766496154973901E-2</c:v>
                </c:pt>
                <c:pt idx="686">
                  <c:v>1.3770547313227835E-2</c:v>
                </c:pt>
                <c:pt idx="687">
                  <c:v>1.3775122007894538E-2</c:v>
                </c:pt>
                <c:pt idx="688">
                  <c:v>1.3778966300839385E-2</c:v>
                </c:pt>
                <c:pt idx="689">
                  <c:v>1.3782657748469566E-2</c:v>
                </c:pt>
                <c:pt idx="690">
                  <c:v>1.3785965634567646E-2</c:v>
                </c:pt>
                <c:pt idx="691">
                  <c:v>1.3788794832808459E-2</c:v>
                </c:pt>
              </c:numCache>
            </c:numRef>
          </c:val>
          <c:smooth val="0"/>
        </c:ser>
        <c:ser>
          <c:idx val="2"/>
          <c:order val="2"/>
          <c:tx>
            <c:v>Basis</c:v>
          </c:tx>
          <c:marker>
            <c:symbol val="none"/>
          </c:marker>
          <c:val>
            <c:numRef>
              <c:f>Eur3M!$AF$3:$AF$694</c:f>
              <c:numCache>
                <c:formatCode>0.0000%</c:formatCode>
                <c:ptCount val="692"/>
                <c:pt idx="0">
                  <c:v>1.0853130272750376E-3</c:v>
                </c:pt>
                <c:pt idx="1">
                  <c:v>1.1137501382131598E-3</c:v>
                </c:pt>
                <c:pt idx="2">
                  <c:v>1.1403943157208146E-3</c:v>
                </c:pt>
                <c:pt idx="3">
                  <c:v>1.1687293220095988E-3</c:v>
                </c:pt>
                <c:pt idx="4">
                  <c:v>1.1944377765871835E-3</c:v>
                </c:pt>
                <c:pt idx="5">
                  <c:v>1.2177070585743805E-3</c:v>
                </c:pt>
                <c:pt idx="6">
                  <c:v>1.241764068544913E-3</c:v>
                </c:pt>
                <c:pt idx="7">
                  <c:v>1.2642577511109009E-3</c:v>
                </c:pt>
                <c:pt idx="8">
                  <c:v>1.2881256970389712E-3</c:v>
                </c:pt>
                <c:pt idx="9">
                  <c:v>1.3090453335011837E-3</c:v>
                </c:pt>
                <c:pt idx="10">
                  <c:v>1.3312195920691945E-3</c:v>
                </c:pt>
                <c:pt idx="11">
                  <c:v>1.3512683018517039E-3</c:v>
                </c:pt>
                <c:pt idx="12">
                  <c:v>1.3711872280746137E-3</c:v>
                </c:pt>
                <c:pt idx="13">
                  <c:v>1.3897479539019637E-3</c:v>
                </c:pt>
                <c:pt idx="14">
                  <c:v>1.4081648535401326E-3</c:v>
                </c:pt>
                <c:pt idx="15">
                  <c:v>1.4253027744722995E-3</c:v>
                </c:pt>
                <c:pt idx="16">
                  <c:v>1.4422836692268945E-3</c:v>
                </c:pt>
                <c:pt idx="17">
                  <c:v>1.4565631574120154E-3</c:v>
                </c:pt>
                <c:pt idx="18">
                  <c:v>1.4717560980511556E-3</c:v>
                </c:pt>
                <c:pt idx="19">
                  <c:v>1.4867743628459063E-3</c:v>
                </c:pt>
                <c:pt idx="20">
                  <c:v>1.5006938038460396E-3</c:v>
                </c:pt>
                <c:pt idx="21">
                  <c:v>1.5144272840487496E-3</c:v>
                </c:pt>
                <c:pt idx="22">
                  <c:v>1.5271304114576449E-3</c:v>
                </c:pt>
                <c:pt idx="23">
                  <c:v>1.5396370204789373E-3</c:v>
                </c:pt>
                <c:pt idx="24">
                  <c:v>1.5508152382134029E-3</c:v>
                </c:pt>
                <c:pt idx="25">
                  <c:v>1.5625143484087175E-3</c:v>
                </c:pt>
                <c:pt idx="26">
                  <c:v>1.5726196138697156E-3</c:v>
                </c:pt>
                <c:pt idx="27">
                  <c:v>1.5831658697464533E-3</c:v>
                </c:pt>
                <c:pt idx="28">
                  <c:v>1.5925420775741445E-3</c:v>
                </c:pt>
                <c:pt idx="29">
                  <c:v>1.6005789682915371E-3</c:v>
                </c:pt>
                <c:pt idx="30">
                  <c:v>1.6092733649775602E-3</c:v>
                </c:pt>
                <c:pt idx="31">
                  <c:v>1.6169597874628795E-3</c:v>
                </c:pt>
                <c:pt idx="32">
                  <c:v>1.6249079822588683E-3</c:v>
                </c:pt>
                <c:pt idx="33">
                  <c:v>1.6316836511259644E-3</c:v>
                </c:pt>
                <c:pt idx="34">
                  <c:v>1.6386539854701962E-3</c:v>
                </c:pt>
                <c:pt idx="35">
                  <c:v>1.6447520872731555E-3</c:v>
                </c:pt>
                <c:pt idx="36">
                  <c:v>1.6506011012893153E-3</c:v>
                </c:pt>
                <c:pt idx="37">
                  <c:v>1.6558459190998001E-3</c:v>
                </c:pt>
                <c:pt idx="38">
                  <c:v>1.6608356108172926E-3</c:v>
                </c:pt>
                <c:pt idx="39">
                  <c:v>1.6652683723219852E-3</c:v>
                </c:pt>
                <c:pt idx="40">
                  <c:v>1.6689410331172938E-3</c:v>
                </c:pt>
                <c:pt idx="41">
                  <c:v>1.6723065991870098E-3</c:v>
                </c:pt>
                <c:pt idx="42">
                  <c:v>1.6757856690897512E-3</c:v>
                </c:pt>
                <c:pt idx="43">
                  <c:v>1.6786999865405076E-3</c:v>
                </c:pt>
                <c:pt idx="44">
                  <c:v>1.6815273714154103E-3</c:v>
                </c:pt>
                <c:pt idx="45">
                  <c:v>1.6838314323068383E-3</c:v>
                </c:pt>
                <c:pt idx="46">
                  <c:v>1.6858614381981744E-3</c:v>
                </c:pt>
                <c:pt idx="47">
                  <c:v>1.6874512637794971E-3</c:v>
                </c:pt>
                <c:pt idx="48">
                  <c:v>1.6888589614090089E-3</c:v>
                </c:pt>
                <c:pt idx="49">
                  <c:v>1.6898365105161718E-3</c:v>
                </c:pt>
                <c:pt idx="50">
                  <c:v>1.6905882397312327E-3</c:v>
                </c:pt>
                <c:pt idx="51">
                  <c:v>1.6909936952117358E-3</c:v>
                </c:pt>
                <c:pt idx="52">
                  <c:v>1.6911161302532462E-3</c:v>
                </c:pt>
                <c:pt idx="53">
                  <c:v>1.6909794757759169E-3</c:v>
                </c:pt>
                <c:pt idx="54">
                  <c:v>1.6905907324857635E-3</c:v>
                </c:pt>
                <c:pt idx="55">
                  <c:v>1.6898795357406025E-3</c:v>
                </c:pt>
                <c:pt idx="56">
                  <c:v>1.6889820862577972E-3</c:v>
                </c:pt>
                <c:pt idx="57">
                  <c:v>1.6877265618118998E-3</c:v>
                </c:pt>
                <c:pt idx="58">
                  <c:v>1.6862980794930624E-3</c:v>
                </c:pt>
                <c:pt idx="59">
                  <c:v>1.6845775851815912E-3</c:v>
                </c:pt>
                <c:pt idx="60">
                  <c:v>1.6826792390631689E-3</c:v>
                </c:pt>
                <c:pt idx="61">
                  <c:v>1.6804873418712748E-3</c:v>
                </c:pt>
                <c:pt idx="62">
                  <c:v>1.6781452480923375E-3</c:v>
                </c:pt>
                <c:pt idx="63">
                  <c:v>1.675508354648221E-3</c:v>
                </c:pt>
                <c:pt idx="64">
                  <c:v>1.6730234501392521E-3</c:v>
                </c:pt>
                <c:pt idx="65">
                  <c:v>1.6700843541238573E-3</c:v>
                </c:pt>
                <c:pt idx="66">
                  <c:v>1.6668491386622923E-3</c:v>
                </c:pt>
                <c:pt idx="67">
                  <c:v>1.6635257493881385E-3</c:v>
                </c:pt>
                <c:pt idx="68">
                  <c:v>1.6599056425976105E-3</c:v>
                </c:pt>
                <c:pt idx="69">
                  <c:v>1.656220583009555E-3</c:v>
                </c:pt>
                <c:pt idx="70">
                  <c:v>1.65223845099069E-3</c:v>
                </c:pt>
                <c:pt idx="71">
                  <c:v>1.6483457678062861E-3</c:v>
                </c:pt>
                <c:pt idx="72">
                  <c:v>1.6438911717691891E-3</c:v>
                </c:pt>
                <c:pt idx="73">
                  <c:v>1.6396894358796266E-3</c:v>
                </c:pt>
                <c:pt idx="74">
                  <c:v>1.6349055997752098E-3</c:v>
                </c:pt>
                <c:pt idx="75">
                  <c:v>1.6302620918316785E-3</c:v>
                </c:pt>
                <c:pt idx="76">
                  <c:v>1.6259473202728258E-3</c:v>
                </c:pt>
                <c:pt idx="77">
                  <c:v>1.6208803722780954E-3</c:v>
                </c:pt>
                <c:pt idx="78">
                  <c:v>1.6160027239707083E-3</c:v>
                </c:pt>
                <c:pt idx="79">
                  <c:v>1.6104997248821396E-3</c:v>
                </c:pt>
                <c:pt idx="80">
                  <c:v>1.6053760984532446E-3</c:v>
                </c:pt>
                <c:pt idx="81">
                  <c:v>1.5996117613386849E-3</c:v>
                </c:pt>
                <c:pt idx="82">
                  <c:v>1.594078537796362E-3</c:v>
                </c:pt>
                <c:pt idx="83">
                  <c:v>1.5882509834946243E-3</c:v>
                </c:pt>
                <c:pt idx="84">
                  <c:v>1.5826845417179045E-3</c:v>
                </c:pt>
                <c:pt idx="85">
                  <c:v>1.5770218451408695E-3</c:v>
                </c:pt>
                <c:pt idx="86">
                  <c:v>1.5710728593556016E-3</c:v>
                </c:pt>
                <c:pt idx="87">
                  <c:v>1.5654211317665334E-3</c:v>
                </c:pt>
                <c:pt idx="88">
                  <c:v>1.5598877146659139E-3</c:v>
                </c:pt>
                <c:pt idx="89">
                  <c:v>1.5536768261685974E-3</c:v>
                </c:pt>
                <c:pt idx="90">
                  <c:v>1.547380345698066E-3</c:v>
                </c:pt>
                <c:pt idx="91">
                  <c:v>1.5410016257542977E-3</c:v>
                </c:pt>
                <c:pt idx="92">
                  <c:v>1.5343343545406252E-3</c:v>
                </c:pt>
                <c:pt idx="93">
                  <c:v>1.5277985284706654E-3</c:v>
                </c:pt>
                <c:pt idx="94">
                  <c:v>1.5209758383571532E-3</c:v>
                </c:pt>
                <c:pt idx="95">
                  <c:v>1.5142958475052736E-3</c:v>
                </c:pt>
                <c:pt idx="96">
                  <c:v>1.5073307955272728E-3</c:v>
                </c:pt>
                <c:pt idx="97">
                  <c:v>1.5005190020477741E-3</c:v>
                </c:pt>
                <c:pt idx="98">
                  <c:v>1.4934240586677214E-3</c:v>
                </c:pt>
                <c:pt idx="99">
                  <c:v>1.4869411645040736E-3</c:v>
                </c:pt>
                <c:pt idx="100">
                  <c:v>1.4799579548702908E-3</c:v>
                </c:pt>
                <c:pt idx="101">
                  <c:v>1.472922363415498E-3</c:v>
                </c:pt>
                <c:pt idx="102">
                  <c:v>1.4658369989947895E-3</c:v>
                </c:pt>
                <c:pt idx="103">
                  <c:v>1.4584735690950854E-3</c:v>
                </c:pt>
                <c:pt idx="104">
                  <c:v>1.4512948447439216E-3</c:v>
                </c:pt>
                <c:pt idx="105">
                  <c:v>1.4438402869252449E-3</c:v>
                </c:pt>
                <c:pt idx="106">
                  <c:v>1.4368130995063462E-3</c:v>
                </c:pt>
                <c:pt idx="107">
                  <c:v>1.4290426768856735E-3</c:v>
                </c:pt>
                <c:pt idx="108">
                  <c:v>1.421944048202992E-3</c:v>
                </c:pt>
                <c:pt idx="109">
                  <c:v>1.4140999537209456E-3</c:v>
                </c:pt>
                <c:pt idx="110">
                  <c:v>1.4066995312716321E-3</c:v>
                </c:pt>
                <c:pt idx="111">
                  <c:v>1.399990649802435E-3</c:v>
                </c:pt>
                <c:pt idx="112">
                  <c:v>1.392296740218254E-3</c:v>
                </c:pt>
                <c:pt idx="113">
                  <c:v>1.3850597939956148E-3</c:v>
                </c:pt>
                <c:pt idx="114">
                  <c:v>1.3770745959549456E-3</c:v>
                </c:pt>
                <c:pt idx="115">
                  <c:v>1.3697948786417324E-3</c:v>
                </c:pt>
                <c:pt idx="116">
                  <c:v>1.3617667786062103E-3</c:v>
                </c:pt>
                <c:pt idx="117">
                  <c:v>1.3542076466052963E-3</c:v>
                </c:pt>
                <c:pt idx="118">
                  <c:v>1.3463887216702997E-3</c:v>
                </c:pt>
                <c:pt idx="119">
                  <c:v>1.338800458979566E-3</c:v>
                </c:pt>
                <c:pt idx="120">
                  <c:v>1.3309550953894179E-3</c:v>
                </c:pt>
                <c:pt idx="121">
                  <c:v>1.3233446496280538E-3</c:v>
                </c:pt>
                <c:pt idx="122">
                  <c:v>1.3154798365100876E-3</c:v>
                </c:pt>
                <c:pt idx="123">
                  <c:v>1.3085920657878035E-3</c:v>
                </c:pt>
                <c:pt idx="124">
                  <c:v>1.3009611363795951E-3</c:v>
                </c:pt>
                <c:pt idx="125">
                  <c:v>1.2930798530025273E-3</c:v>
                </c:pt>
                <c:pt idx="126">
                  <c:v>1.2854422765565866E-3</c:v>
                </c:pt>
                <c:pt idx="127">
                  <c:v>1.2775571641179789E-3</c:v>
                </c:pt>
                <c:pt idx="128">
                  <c:v>1.269918738524251E-3</c:v>
                </c:pt>
                <c:pt idx="129">
                  <c:v>1.2620356229627173E-3</c:v>
                </c:pt>
                <c:pt idx="130">
                  <c:v>1.2546480331214508E-3</c:v>
                </c:pt>
                <c:pt idx="131">
                  <c:v>1.2465262399634777E-3</c:v>
                </c:pt>
                <c:pt idx="132">
                  <c:v>1.2391481378402553E-3</c:v>
                </c:pt>
                <c:pt idx="133">
                  <c:v>1.2310394366185295E-3</c:v>
                </c:pt>
                <c:pt idx="134">
                  <c:v>1.2241662584985958E-3</c:v>
                </c:pt>
                <c:pt idx="135">
                  <c:v>1.2165651530146573E-3</c:v>
                </c:pt>
                <c:pt idx="136">
                  <c:v>1.2087293279038679E-3</c:v>
                </c:pt>
                <c:pt idx="137">
                  <c:v>1.2011496173819707E-3</c:v>
                </c:pt>
                <c:pt idx="138">
                  <c:v>1.1933381177456166E-3</c:v>
                </c:pt>
                <c:pt idx="139">
                  <c:v>1.1857840809708817E-3</c:v>
                </c:pt>
                <c:pt idx="140">
                  <c:v>1.1780011964803859E-3</c:v>
                </c:pt>
                <c:pt idx="141">
                  <c:v>1.1707193433823559E-3</c:v>
                </c:pt>
                <c:pt idx="142">
                  <c:v>1.1627266422794239E-3</c:v>
                </c:pt>
                <c:pt idx="143">
                  <c:v>1.1554771898963732E-3</c:v>
                </c:pt>
                <c:pt idx="144">
                  <c:v>1.1475220631051873E-3</c:v>
                </c:pt>
                <c:pt idx="145">
                  <c:v>1.1400683317099147E-3</c:v>
                </c:pt>
                <c:pt idx="146">
                  <c:v>1.1331131207882651E-3</c:v>
                </c:pt>
                <c:pt idx="147">
                  <c:v>1.1256978388475996E-3</c:v>
                </c:pt>
                <c:pt idx="148">
                  <c:v>1.1185417480712783E-3</c:v>
                </c:pt>
                <c:pt idx="149">
                  <c:v>1.1106935682850363E-3</c:v>
                </c:pt>
                <c:pt idx="150">
                  <c:v>1.1035809484762991E-3</c:v>
                </c:pt>
                <c:pt idx="151">
                  <c:v>1.095782141800645E-3</c:v>
                </c:pt>
                <c:pt idx="152">
                  <c:v>1.0884806216556217E-3</c:v>
                </c:pt>
                <c:pt idx="153">
                  <c:v>1.0809693021938708E-3</c:v>
                </c:pt>
                <c:pt idx="154">
                  <c:v>1.073718286852157E-3</c:v>
                </c:pt>
                <c:pt idx="155">
                  <c:v>1.0662604192967656E-3</c:v>
                </c:pt>
                <c:pt idx="156">
                  <c:v>1.0590624189907329E-3</c:v>
                </c:pt>
                <c:pt idx="157">
                  <c:v>1.0516605057995147E-3</c:v>
                </c:pt>
                <c:pt idx="158">
                  <c:v>1.0452078668621695E-3</c:v>
                </c:pt>
                <c:pt idx="159">
                  <c:v>1.0380905323267261E-3</c:v>
                </c:pt>
                <c:pt idx="160">
                  <c:v>1.0307735134799144E-3</c:v>
                </c:pt>
                <c:pt idx="161">
                  <c:v>1.0237146287122574E-3</c:v>
                </c:pt>
                <c:pt idx="162">
                  <c:v>1.0164589730490743E-3</c:v>
                </c:pt>
                <c:pt idx="163">
                  <c:v>1.0094604925375919E-3</c:v>
                </c:pt>
                <c:pt idx="164">
                  <c:v>1.0022681413565898E-3</c:v>
                </c:pt>
                <c:pt idx="165">
                  <c:v>9.9555513868827892E-4</c:v>
                </c:pt>
                <c:pt idx="166">
                  <c:v>9.8820462064229809E-4</c:v>
                </c:pt>
                <c:pt idx="167">
                  <c:v>9.8133223417013913E-4</c:v>
                </c:pt>
                <c:pt idx="168">
                  <c:v>9.7427173249971667E-4</c:v>
                </c:pt>
                <c:pt idx="169">
                  <c:v>9.6746476262599341E-4</c:v>
                </c:pt>
                <c:pt idx="170">
                  <c:v>9.6134464062965213E-4</c:v>
                </c:pt>
                <c:pt idx="171">
                  <c:v>9.5438320366405497E-4</c:v>
                </c:pt>
                <c:pt idx="172">
                  <c:v>9.4788910657307658E-4</c:v>
                </c:pt>
                <c:pt idx="173">
                  <c:v>9.4078197704402567E-4</c:v>
                </c:pt>
                <c:pt idx="174">
                  <c:v>9.3414059471047702E-4</c:v>
                </c:pt>
                <c:pt idx="175">
                  <c:v>9.2732084453240162E-4</c:v>
                </c:pt>
                <c:pt idx="176">
                  <c:v>9.209606728011765E-4</c:v>
                </c:pt>
                <c:pt idx="177">
                  <c:v>9.1400202438344732E-4</c:v>
                </c:pt>
                <c:pt idx="178">
                  <c:v>9.0771033635318223E-4</c:v>
                </c:pt>
                <c:pt idx="179">
                  <c:v>9.0082751644212733E-4</c:v>
                </c:pt>
                <c:pt idx="180">
                  <c:v>8.9439835245655713E-4</c:v>
                </c:pt>
                <c:pt idx="181">
                  <c:v>8.8862193721728677E-4</c:v>
                </c:pt>
                <c:pt idx="182">
                  <c:v>8.8205603144162934E-4</c:v>
                </c:pt>
                <c:pt idx="183">
                  <c:v>8.7593525320649841E-4</c:v>
                </c:pt>
                <c:pt idx="184">
                  <c:v>8.6924142825425062E-4</c:v>
                </c:pt>
                <c:pt idx="185">
                  <c:v>8.6319176548319758E-4</c:v>
                </c:pt>
                <c:pt idx="186">
                  <c:v>8.565764907141791E-4</c:v>
                </c:pt>
                <c:pt idx="187">
                  <c:v>8.5039983487317564E-4</c:v>
                </c:pt>
                <c:pt idx="188">
                  <c:v>8.4406236475449736E-4</c:v>
                </c:pt>
                <c:pt idx="189">
                  <c:v>8.3796028691540496E-4</c:v>
                </c:pt>
                <c:pt idx="190">
                  <c:v>8.3170002834883499E-4</c:v>
                </c:pt>
                <c:pt idx="191">
                  <c:v>8.2567295057855495E-4</c:v>
                </c:pt>
                <c:pt idx="192">
                  <c:v>8.1949029966538959E-4</c:v>
                </c:pt>
                <c:pt idx="193">
                  <c:v>8.1392142964490906E-4</c:v>
                </c:pt>
                <c:pt idx="194">
                  <c:v>8.0800447795805548E-4</c:v>
                </c:pt>
                <c:pt idx="195">
                  <c:v>8.0212476113401235E-4</c:v>
                </c:pt>
                <c:pt idx="196">
                  <c:v>7.9628232975283316E-4</c:v>
                </c:pt>
                <c:pt idx="197">
                  <c:v>7.9029058704755111E-4</c:v>
                </c:pt>
                <c:pt idx="198">
                  <c:v>7.8452405282507503E-4</c:v>
                </c:pt>
                <c:pt idx="199">
                  <c:v>7.7861072193867692E-4</c:v>
                </c:pt>
                <c:pt idx="200">
                  <c:v>7.7310317926948741E-4</c:v>
                </c:pt>
                <c:pt idx="201">
                  <c:v>7.6708536442007206E-4</c:v>
                </c:pt>
                <c:pt idx="202">
                  <c:v>7.6165143135121832E-4</c:v>
                </c:pt>
                <c:pt idx="203">
                  <c:v>7.5571459243313575E-4</c:v>
                </c:pt>
                <c:pt idx="204">
                  <c:v>7.501761913908388E-4</c:v>
                </c:pt>
                <c:pt idx="205">
                  <c:v>7.452059181215023E-4</c:v>
                </c:pt>
                <c:pt idx="206">
                  <c:v>7.3956295589098922E-4</c:v>
                </c:pt>
                <c:pt idx="207">
                  <c:v>7.3430883742207074E-4</c:v>
                </c:pt>
                <c:pt idx="208">
                  <c:v>7.2856968806336516E-4</c:v>
                </c:pt>
                <c:pt idx="209">
                  <c:v>7.2338895267029654E-4</c:v>
                </c:pt>
                <c:pt idx="210">
                  <c:v>7.177304360375705E-4</c:v>
                </c:pt>
                <c:pt idx="211">
                  <c:v>7.1245326022042208E-4</c:v>
                </c:pt>
                <c:pt idx="212">
                  <c:v>7.0704481430015518E-4</c:v>
                </c:pt>
                <c:pt idx="213">
                  <c:v>7.0201028555835342E-4</c:v>
                </c:pt>
                <c:pt idx="214">
                  <c:v>6.9701042910739011E-4</c:v>
                </c:pt>
                <c:pt idx="215">
                  <c:v>6.9188026973981964E-4</c:v>
                </c:pt>
                <c:pt idx="216">
                  <c:v>6.8711447982578724E-4</c:v>
                </c:pt>
                <c:pt idx="217">
                  <c:v>6.8254359452522893E-4</c:v>
                </c:pt>
                <c:pt idx="218">
                  <c:v>6.7751792734336278E-4</c:v>
                </c:pt>
                <c:pt idx="219">
                  <c:v>6.7252891024283969E-4</c:v>
                </c:pt>
                <c:pt idx="220">
                  <c:v>6.6757645323106446E-4</c:v>
                </c:pt>
                <c:pt idx="221">
                  <c:v>6.6250248796804231E-4</c:v>
                </c:pt>
                <c:pt idx="222">
                  <c:v>6.5762403662898532E-4</c:v>
                </c:pt>
                <c:pt idx="223">
                  <c:v>6.5262625128592144E-4</c:v>
                </c:pt>
                <c:pt idx="224">
                  <c:v>6.478213850833139E-4</c:v>
                </c:pt>
                <c:pt idx="225">
                  <c:v>6.4289932965603354E-4</c:v>
                </c:pt>
                <c:pt idx="226">
                  <c:v>6.3816759773071587E-4</c:v>
                </c:pt>
                <c:pt idx="227">
                  <c:v>6.3332079191534194E-4</c:v>
                </c:pt>
                <c:pt idx="228">
                  <c:v>6.2911103700782022E-4</c:v>
                </c:pt>
                <c:pt idx="229">
                  <c:v>6.2448409036507926E-4</c:v>
                </c:pt>
                <c:pt idx="230">
                  <c:v>6.1974507342430808E-4</c:v>
                </c:pt>
                <c:pt idx="231">
                  <c:v>6.1519004309380093E-4</c:v>
                </c:pt>
                <c:pt idx="232">
                  <c:v>6.1052498604248734E-4</c:v>
                </c:pt>
                <c:pt idx="233">
                  <c:v>6.060413309149263E-4</c:v>
                </c:pt>
                <c:pt idx="234">
                  <c:v>6.0144966342374703E-4</c:v>
                </c:pt>
                <c:pt idx="235">
                  <c:v>5.9717862847929115E-4</c:v>
                </c:pt>
                <c:pt idx="236">
                  <c:v>5.9251794944791512E-4</c:v>
                </c:pt>
                <c:pt idx="237">
                  <c:v>5.8831488106829866E-4</c:v>
                </c:pt>
                <c:pt idx="238">
                  <c:v>5.8372864649262131E-4</c:v>
                </c:pt>
                <c:pt idx="239">
                  <c:v>5.794556542361584E-4</c:v>
                </c:pt>
                <c:pt idx="240">
                  <c:v>5.7548915148370567E-4</c:v>
                </c:pt>
                <c:pt idx="241">
                  <c:v>5.7114673445911063E-4</c:v>
                </c:pt>
                <c:pt idx="242">
                  <c:v>5.6710836399384882E-4</c:v>
                </c:pt>
                <c:pt idx="243">
                  <c:v>5.6283542774583672E-4</c:v>
                </c:pt>
                <c:pt idx="244">
                  <c:v>5.5886189153617118E-4</c:v>
                </c:pt>
                <c:pt idx="245">
                  <c:v>5.5452697476550883E-4</c:v>
                </c:pt>
                <c:pt idx="246">
                  <c:v>5.5048894118704369E-4</c:v>
                </c:pt>
                <c:pt idx="247">
                  <c:v>5.4635518404053747E-4</c:v>
                </c:pt>
                <c:pt idx="248">
                  <c:v>5.4238389429188969E-4</c:v>
                </c:pt>
                <c:pt idx="249">
                  <c:v>5.3831868200385755E-4</c:v>
                </c:pt>
                <c:pt idx="250">
                  <c:v>5.3441345120937083E-4</c:v>
                </c:pt>
                <c:pt idx="251">
                  <c:v>5.3041607098009661E-4</c:v>
                </c:pt>
                <c:pt idx="252">
                  <c:v>5.2694640624665853E-4</c:v>
                </c:pt>
                <c:pt idx="253">
                  <c:v>5.23135362738734E-4</c:v>
                </c:pt>
                <c:pt idx="254">
                  <c:v>5.1923468207052813E-4</c:v>
                </c:pt>
                <c:pt idx="255">
                  <c:v>5.1548797913947666E-4</c:v>
                </c:pt>
                <c:pt idx="256">
                  <c:v>5.1165334478290182E-4</c:v>
                </c:pt>
                <c:pt idx="257">
                  <c:v>5.0797026401697338E-4</c:v>
                </c:pt>
                <c:pt idx="258">
                  <c:v>5.0420093038504061E-4</c:v>
                </c:pt>
                <c:pt idx="259">
                  <c:v>5.0069704616306809E-4</c:v>
                </c:pt>
                <c:pt idx="260">
                  <c:v>4.9687596007618189E-4</c:v>
                </c:pt>
                <c:pt idx="261">
                  <c:v>4.9343223992651206E-4</c:v>
                </c:pt>
                <c:pt idx="262">
                  <c:v>4.8967694208838699E-4</c:v>
                </c:pt>
                <c:pt idx="263">
                  <c:v>4.8651741494409363E-4</c:v>
                </c:pt>
                <c:pt idx="264">
                  <c:v>4.8304788144972312E-4</c:v>
                </c:pt>
                <c:pt idx="265">
                  <c:v>4.7949767210613578E-4</c:v>
                </c:pt>
                <c:pt idx="266">
                  <c:v>4.7608848920344267E-4</c:v>
                </c:pt>
                <c:pt idx="267">
                  <c:v>4.7260019116472131E-4</c:v>
                </c:pt>
                <c:pt idx="268">
                  <c:v>4.6925060997679016E-4</c:v>
                </c:pt>
                <c:pt idx="269">
                  <c:v>4.658234485451925E-4</c:v>
                </c:pt>
                <c:pt idx="270">
                  <c:v>4.6263842111861884E-4</c:v>
                </c:pt>
                <c:pt idx="271">
                  <c:v>4.5916591484829248E-4</c:v>
                </c:pt>
                <c:pt idx="272">
                  <c:v>4.5603711469594009E-4</c:v>
                </c:pt>
                <c:pt idx="273">
                  <c:v>4.5262605624798481E-4</c:v>
                </c:pt>
                <c:pt idx="274">
                  <c:v>4.4945075993885685E-4</c:v>
                </c:pt>
                <c:pt idx="275">
                  <c:v>4.4660676777338577E-4</c:v>
                </c:pt>
                <c:pt idx="276">
                  <c:v>4.4328399563283523E-4</c:v>
                </c:pt>
                <c:pt idx="277">
                  <c:v>4.4029041636353672E-4</c:v>
                </c:pt>
                <c:pt idx="278">
                  <c:v>4.3712554337019347E-4</c:v>
                </c:pt>
                <c:pt idx="279">
                  <c:v>4.3418481020711982E-4</c:v>
                </c:pt>
                <c:pt idx="280">
                  <c:v>4.3097923718401967E-4</c:v>
                </c:pt>
                <c:pt idx="281">
                  <c:v>4.2799564775357921E-4</c:v>
                </c:pt>
                <c:pt idx="282">
                  <c:v>4.2494376854100536E-4</c:v>
                </c:pt>
                <c:pt idx="283">
                  <c:v>4.2201415407068781E-4</c:v>
                </c:pt>
                <c:pt idx="284">
                  <c:v>4.1901760109730468E-4</c:v>
                </c:pt>
                <c:pt idx="285">
                  <c:v>4.1614120665250498E-4</c:v>
                </c:pt>
                <c:pt idx="286">
                  <c:v>4.1319920151507248E-4</c:v>
                </c:pt>
                <c:pt idx="287">
                  <c:v>4.1055669015828758E-4</c:v>
                </c:pt>
                <c:pt idx="288">
                  <c:v>4.0775666155352724E-4</c:v>
                </c:pt>
                <c:pt idx="289">
                  <c:v>4.0498200441756789E-4</c:v>
                </c:pt>
                <c:pt idx="290">
                  <c:v>4.0223253756207524E-4</c:v>
                </c:pt>
                <c:pt idx="291">
                  <c:v>3.9942060878256597E-4</c:v>
                </c:pt>
                <c:pt idx="292">
                  <c:v>3.9672177829155214E-4</c:v>
                </c:pt>
                <c:pt idx="293">
                  <c:v>3.9396173507554727E-4</c:v>
                </c:pt>
                <c:pt idx="294">
                  <c:v>3.9139786703698532E-4</c:v>
                </c:pt>
                <c:pt idx="295">
                  <c:v>3.8860387392811375E-4</c:v>
                </c:pt>
                <c:pt idx="296">
                  <c:v>3.8600408897435242E-4</c:v>
                </c:pt>
                <c:pt idx="297">
                  <c:v>3.833455234682091E-4</c:v>
                </c:pt>
                <c:pt idx="298">
                  <c:v>3.8079415522823429E-4</c:v>
                </c:pt>
                <c:pt idx="299">
                  <c:v>3.7850994467483301E-4</c:v>
                </c:pt>
                <c:pt idx="300">
                  <c:v>3.7592278199428703E-4</c:v>
                </c:pt>
                <c:pt idx="301">
                  <c:v>3.7351978556992725E-4</c:v>
                </c:pt>
                <c:pt idx="302">
                  <c:v>3.7090140957795139E-4</c:v>
                </c:pt>
                <c:pt idx="303">
                  <c:v>3.6846532181322624E-4</c:v>
                </c:pt>
                <c:pt idx="304">
                  <c:v>3.6597444115866443E-4</c:v>
                </c:pt>
                <c:pt idx="305">
                  <c:v>3.6366102203781579E-4</c:v>
                </c:pt>
                <c:pt idx="306">
                  <c:v>3.611404158007812E-4</c:v>
                </c:pt>
                <c:pt idx="307">
                  <c:v>3.5887074488555933E-4</c:v>
                </c:pt>
                <c:pt idx="308">
                  <c:v>3.5639788326822088E-4</c:v>
                </c:pt>
                <c:pt idx="309">
                  <c:v>3.5409740343116797E-4</c:v>
                </c:pt>
                <c:pt idx="310">
                  <c:v>3.5203815009231693E-4</c:v>
                </c:pt>
                <c:pt idx="311">
                  <c:v>3.4963366087471408E-4</c:v>
                </c:pt>
                <c:pt idx="312">
                  <c:v>3.4746871276385941E-4</c:v>
                </c:pt>
                <c:pt idx="313">
                  <c:v>3.451812504459916E-4</c:v>
                </c:pt>
                <c:pt idx="314">
                  <c:v>3.4305704623492704E-4</c:v>
                </c:pt>
                <c:pt idx="315">
                  <c:v>3.4074291810001582E-4</c:v>
                </c:pt>
                <c:pt idx="316">
                  <c:v>3.385903353429356E-4</c:v>
                </c:pt>
                <c:pt idx="317">
                  <c:v>3.3638977404812874E-4</c:v>
                </c:pt>
                <c:pt idx="318">
                  <c:v>3.3427860026652998E-4</c:v>
                </c:pt>
                <c:pt idx="319">
                  <c:v>3.3212043374147328E-4</c:v>
                </c:pt>
                <c:pt idx="320">
                  <c:v>3.300499924741967E-4</c:v>
                </c:pt>
                <c:pt idx="321">
                  <c:v>3.27933525823843E-4</c:v>
                </c:pt>
                <c:pt idx="322">
                  <c:v>3.2609878199594015E-4</c:v>
                </c:pt>
                <c:pt idx="323">
                  <c:v>3.2408599573804117E-4</c:v>
                </c:pt>
                <c:pt idx="324">
                  <c:v>3.2202854942178099E-4</c:v>
                </c:pt>
                <c:pt idx="325">
                  <c:v>3.2005487014021071E-4</c:v>
                </c:pt>
                <c:pt idx="326">
                  <c:v>3.1803745428126372E-4</c:v>
                </c:pt>
                <c:pt idx="327">
                  <c:v>3.1610222876219974E-4</c:v>
                </c:pt>
                <c:pt idx="328">
                  <c:v>3.1412417267430822E-4</c:v>
                </c:pt>
                <c:pt idx="329">
                  <c:v>3.1228767419216982E-4</c:v>
                </c:pt>
                <c:pt idx="330">
                  <c:v>3.1028739496984168E-4</c:v>
                </c:pt>
                <c:pt idx="331">
                  <c:v>3.0848687080225427E-4</c:v>
                </c:pt>
                <c:pt idx="332">
                  <c:v>3.0652582598792154E-4</c:v>
                </c:pt>
                <c:pt idx="333">
                  <c:v>3.0470211289644345E-4</c:v>
                </c:pt>
                <c:pt idx="334">
                  <c:v>3.0301212946780591E-4</c:v>
                </c:pt>
                <c:pt idx="335">
                  <c:v>3.012226321029174E-4</c:v>
                </c:pt>
                <c:pt idx="336">
                  <c:v>2.9950748450507014E-4</c:v>
                </c:pt>
                <c:pt idx="337">
                  <c:v>2.9763954557764419E-4</c:v>
                </c:pt>
                <c:pt idx="338">
                  <c:v>2.9595829522028705E-4</c:v>
                </c:pt>
                <c:pt idx="339">
                  <c:v>2.9412731930768585E-4</c:v>
                </c:pt>
                <c:pt idx="340">
                  <c:v>2.9242471799638718E-4</c:v>
                </c:pt>
                <c:pt idx="341">
                  <c:v>2.9068472404697194E-4</c:v>
                </c:pt>
                <c:pt idx="342">
                  <c:v>2.8906951365270851E-4</c:v>
                </c:pt>
                <c:pt idx="343">
                  <c:v>2.874696871760932E-4</c:v>
                </c:pt>
                <c:pt idx="344">
                  <c:v>2.8583255767322972E-4</c:v>
                </c:pt>
                <c:pt idx="345">
                  <c:v>2.8431567032019154E-4</c:v>
                </c:pt>
                <c:pt idx="346">
                  <c:v>2.8286438973500872E-4</c:v>
                </c:pt>
                <c:pt idx="347">
                  <c:v>2.8127273087164603E-4</c:v>
                </c:pt>
                <c:pt idx="348">
                  <c:v>2.7969682216414949E-4</c:v>
                </c:pt>
                <c:pt idx="349">
                  <c:v>2.7813652547588872E-4</c:v>
                </c:pt>
                <c:pt idx="350">
                  <c:v>2.7654212670796466E-4</c:v>
                </c:pt>
                <c:pt idx="351">
                  <c:v>2.7501313576942029E-4</c:v>
                </c:pt>
                <c:pt idx="352">
                  <c:v>2.7345076299395454E-4</c:v>
                </c:pt>
                <c:pt idx="353">
                  <c:v>2.7195251854199775E-4</c:v>
                </c:pt>
                <c:pt idx="354">
                  <c:v>2.7042159834857741E-4</c:v>
                </c:pt>
                <c:pt idx="355">
                  <c:v>2.6895354866332858E-4</c:v>
                </c:pt>
                <c:pt idx="356">
                  <c:v>2.6745351542673001E-4</c:v>
                </c:pt>
                <c:pt idx="357">
                  <c:v>2.6615368515432969E-4</c:v>
                </c:pt>
                <c:pt idx="358">
                  <c:v>2.6472829138803533E-4</c:v>
                </c:pt>
                <c:pt idx="359">
                  <c:v>2.632718898356401E-4</c:v>
                </c:pt>
                <c:pt idx="360">
                  <c:v>2.618753739069937E-4</c:v>
                </c:pt>
                <c:pt idx="361">
                  <c:v>2.6044850939234735E-4</c:v>
                </c:pt>
                <c:pt idx="362">
                  <c:v>2.5908034550145526E-4</c:v>
                </c:pt>
                <c:pt idx="363">
                  <c:v>2.5768247913086613E-4</c:v>
                </c:pt>
                <c:pt idx="364">
                  <c:v>2.563851739180471E-4</c:v>
                </c:pt>
                <c:pt idx="365">
                  <c:v>2.5497274956198476E-4</c:v>
                </c:pt>
                <c:pt idx="366">
                  <c:v>2.5370188973249011E-4</c:v>
                </c:pt>
                <c:pt idx="367">
                  <c:v>2.5231828634814541E-4</c:v>
                </c:pt>
                <c:pt idx="368">
                  <c:v>2.5103209851842713E-4</c:v>
                </c:pt>
                <c:pt idx="369">
                  <c:v>2.4988156988849916E-4</c:v>
                </c:pt>
                <c:pt idx="370">
                  <c:v>2.4853910072031001E-4</c:v>
                </c:pt>
                <c:pt idx="371">
                  <c:v>2.4733124573552031E-4</c:v>
                </c:pt>
                <c:pt idx="372">
                  <c:v>2.4605593994997431E-4</c:v>
                </c:pt>
                <c:pt idx="373">
                  <c:v>2.448724849240473E-4</c:v>
                </c:pt>
                <c:pt idx="374">
                  <c:v>2.4358413050717368E-4</c:v>
                </c:pt>
                <c:pt idx="375">
                  <c:v>2.423865700039455E-4</c:v>
                </c:pt>
                <c:pt idx="376">
                  <c:v>2.4116317193664021E-4</c:v>
                </c:pt>
                <c:pt idx="377">
                  <c:v>2.3999028250163104E-4</c:v>
                </c:pt>
                <c:pt idx="378">
                  <c:v>2.3879211114068589E-4</c:v>
                </c:pt>
                <c:pt idx="379">
                  <c:v>2.3764342916934183E-4</c:v>
                </c:pt>
                <c:pt idx="380">
                  <c:v>2.364700096603344E-4</c:v>
                </c:pt>
                <c:pt idx="381">
                  <c:v>2.3541730605663327E-4</c:v>
                </c:pt>
                <c:pt idx="382">
                  <c:v>2.3430315667367636E-4</c:v>
                </c:pt>
                <c:pt idx="383">
                  <c:v>2.3320042790754265E-4</c:v>
                </c:pt>
                <c:pt idx="384">
                  <c:v>2.3210901259390989E-4</c:v>
                </c:pt>
                <c:pt idx="385">
                  <c:v>2.3099414437836808E-4</c:v>
                </c:pt>
                <c:pt idx="386">
                  <c:v>2.2992539418911483E-4</c:v>
                </c:pt>
                <c:pt idx="387">
                  <c:v>2.2883369828454294E-4</c:v>
                </c:pt>
                <c:pt idx="388">
                  <c:v>2.2782077080404887E-4</c:v>
                </c:pt>
                <c:pt idx="389">
                  <c:v>2.267182149262707E-4</c:v>
                </c:pt>
                <c:pt idx="390">
                  <c:v>2.2572639491211214E-4</c:v>
                </c:pt>
                <c:pt idx="391">
                  <c:v>2.2464683363081976E-4</c:v>
                </c:pt>
                <c:pt idx="392">
                  <c:v>2.2374015396848894E-4</c:v>
                </c:pt>
                <c:pt idx="393">
                  <c:v>2.2274620759057219E-4</c:v>
                </c:pt>
                <c:pt idx="394">
                  <c:v>2.217309843429637E-4</c:v>
                </c:pt>
                <c:pt idx="395">
                  <c:v>2.2075783490468648E-4</c:v>
                </c:pt>
                <c:pt idx="396">
                  <c:v>2.1976387117659567E-4</c:v>
                </c:pt>
                <c:pt idx="397">
                  <c:v>2.1881111677566939E-4</c:v>
                </c:pt>
                <c:pt idx="398">
                  <c:v>2.1783800113257736E-4</c:v>
                </c:pt>
                <c:pt idx="399">
                  <c:v>2.1693518348143135E-4</c:v>
                </c:pt>
                <c:pt idx="400">
                  <c:v>2.1595257432035277E-4</c:v>
                </c:pt>
                <c:pt idx="401">
                  <c:v>2.1506873807641659E-4</c:v>
                </c:pt>
                <c:pt idx="402">
                  <c:v>2.141068041575217E-4</c:v>
                </c:pt>
                <c:pt idx="403">
                  <c:v>2.1321288945068471E-4</c:v>
                </c:pt>
                <c:pt idx="404">
                  <c:v>2.1241349885324669E-4</c:v>
                </c:pt>
                <c:pt idx="405">
                  <c:v>2.1148103439460768E-4</c:v>
                </c:pt>
                <c:pt idx="406">
                  <c:v>2.1064233663166252E-4</c:v>
                </c:pt>
                <c:pt idx="407">
                  <c:v>2.0975707676884045E-4</c:v>
                </c:pt>
                <c:pt idx="408">
                  <c:v>2.0893582803573668E-4</c:v>
                </c:pt>
                <c:pt idx="409">
                  <c:v>2.0804206268197595E-4</c:v>
                </c:pt>
                <c:pt idx="410">
                  <c:v>2.072115438690142E-4</c:v>
                </c:pt>
                <c:pt idx="411">
                  <c:v>2.0636336664587489E-4</c:v>
                </c:pt>
                <c:pt idx="412">
                  <c:v>2.0555045477380987E-4</c:v>
                </c:pt>
                <c:pt idx="413">
                  <c:v>2.0472027202477559E-4</c:v>
                </c:pt>
                <c:pt idx="414">
                  <c:v>2.0392461901505484E-4</c:v>
                </c:pt>
                <c:pt idx="415">
                  <c:v>2.0311207455697147E-4</c:v>
                </c:pt>
                <c:pt idx="416">
                  <c:v>2.0240834024264605E-4</c:v>
                </c:pt>
                <c:pt idx="417">
                  <c:v>2.016370144055953E-4</c:v>
                </c:pt>
                <c:pt idx="418">
                  <c:v>2.0084933119221345E-4</c:v>
                </c:pt>
                <c:pt idx="419">
                  <c:v>2.0009443861061397E-4</c:v>
                </c:pt>
                <c:pt idx="420">
                  <c:v>1.993235489236091E-4</c:v>
                </c:pt>
                <c:pt idx="421">
                  <c:v>1.9858476198997366E-4</c:v>
                </c:pt>
                <c:pt idx="422">
                  <c:v>1.9783033064546497E-4</c:v>
                </c:pt>
                <c:pt idx="423">
                  <c:v>1.9713053039112046E-4</c:v>
                </c:pt>
                <c:pt idx="424">
                  <c:v>1.9636902526931087E-4</c:v>
                </c:pt>
                <c:pt idx="425">
                  <c:v>1.9568419615101327E-4</c:v>
                </c:pt>
                <c:pt idx="426">
                  <c:v>1.9493899325722123E-4</c:v>
                </c:pt>
                <c:pt idx="427">
                  <c:v>1.9424661502367014E-4</c:v>
                </c:pt>
                <c:pt idx="428">
                  <c:v>1.9360555817907117E-4</c:v>
                </c:pt>
                <c:pt idx="429">
                  <c:v>1.9292733177363088E-4</c:v>
                </c:pt>
                <c:pt idx="430">
                  <c:v>1.9227784446310884E-4</c:v>
                </c:pt>
                <c:pt idx="431">
                  <c:v>1.9157112413061648E-4</c:v>
                </c:pt>
                <c:pt idx="432">
                  <c:v>1.9091452410465869E-4</c:v>
                </c:pt>
                <c:pt idx="433">
                  <c:v>1.9024407329061512E-4</c:v>
                </c:pt>
                <c:pt idx="434">
                  <c:v>1.896222205898615E-4</c:v>
                </c:pt>
                <c:pt idx="435">
                  <c:v>1.8894558920532905E-4</c:v>
                </c:pt>
                <c:pt idx="436">
                  <c:v>1.8833713545032309E-4</c:v>
                </c:pt>
                <c:pt idx="437">
                  <c:v>1.8767509254682537E-4</c:v>
                </c:pt>
                <c:pt idx="438">
                  <c:v>1.870600277250545E-4</c:v>
                </c:pt>
                <c:pt idx="439">
                  <c:v>1.8651013574214303E-4</c:v>
                </c:pt>
                <c:pt idx="440">
                  <c:v>1.858688653122713E-4</c:v>
                </c:pt>
                <c:pt idx="441">
                  <c:v>1.852922290609919E-4</c:v>
                </c:pt>
                <c:pt idx="442">
                  <c:v>1.8468373382246676E-4</c:v>
                </c:pt>
                <c:pt idx="443">
                  <c:v>1.8411937978897992E-4</c:v>
                </c:pt>
                <c:pt idx="444">
                  <c:v>1.83505349466043E-4</c:v>
                </c:pt>
                <c:pt idx="445">
                  <c:v>1.8293491734000839E-4</c:v>
                </c:pt>
                <c:pt idx="446">
                  <c:v>1.8235250351577968E-4</c:v>
                </c:pt>
                <c:pt idx="447">
                  <c:v>1.8179444508281662E-4</c:v>
                </c:pt>
                <c:pt idx="448">
                  <c:v>1.8122467236161965E-4</c:v>
                </c:pt>
                <c:pt idx="449">
                  <c:v>1.8067873356161459E-4</c:v>
                </c:pt>
                <c:pt idx="450">
                  <c:v>1.8012134214600705E-4</c:v>
                </c:pt>
                <c:pt idx="451">
                  <c:v>1.7963870542987454E-4</c:v>
                </c:pt>
                <c:pt idx="452">
                  <c:v>1.7910983384154076E-4</c:v>
                </c:pt>
                <c:pt idx="453">
                  <c:v>1.785698777144097E-4</c:v>
                </c:pt>
                <c:pt idx="454">
                  <c:v>1.7805252455137922E-4</c:v>
                </c:pt>
                <c:pt idx="455">
                  <c:v>1.7752433498054089E-4</c:v>
                </c:pt>
                <c:pt idx="456">
                  <c:v>1.7701826222236904E-4</c:v>
                </c:pt>
                <c:pt idx="457">
                  <c:v>1.7650159583990622E-4</c:v>
                </c:pt>
                <c:pt idx="458">
                  <c:v>1.7602245471566946E-4</c:v>
                </c:pt>
                <c:pt idx="459">
                  <c:v>1.7550118800870019E-4</c:v>
                </c:pt>
                <c:pt idx="460">
                  <c:v>1.7503251745110306E-4</c:v>
                </c:pt>
                <c:pt idx="461">
                  <c:v>1.745226481647195E-4</c:v>
                </c:pt>
                <c:pt idx="462">
                  <c:v>1.7404903312614586E-4</c:v>
                </c:pt>
                <c:pt idx="463">
                  <c:v>1.7362566370110488E-4</c:v>
                </c:pt>
                <c:pt idx="464">
                  <c:v>1.7314688886200269E-4</c:v>
                </c:pt>
                <c:pt idx="465">
                  <c:v>1.7270290568391334E-4</c:v>
                </c:pt>
                <c:pt idx="466">
                  <c:v>1.7221990825989062E-4</c:v>
                </c:pt>
                <c:pt idx="467">
                  <c:v>1.7178566374723904E-4</c:v>
                </c:pt>
                <c:pt idx="468">
                  <c:v>1.7131326639258635E-4</c:v>
                </c:pt>
                <c:pt idx="469">
                  <c:v>1.7087447729902821E-4</c:v>
                </c:pt>
                <c:pt idx="470">
                  <c:v>1.7042653806822005E-4</c:v>
                </c:pt>
                <c:pt idx="471">
                  <c:v>1.7001116429777148E-4</c:v>
                </c:pt>
                <c:pt idx="472">
                  <c:v>1.6955930629924775E-4</c:v>
                </c:pt>
                <c:pt idx="473">
                  <c:v>1.6913960528941162E-4</c:v>
                </c:pt>
                <c:pt idx="474">
                  <c:v>1.6875112310481266E-4</c:v>
                </c:pt>
                <c:pt idx="475">
                  <c:v>1.6832705124240606E-4</c:v>
                </c:pt>
                <c:pt idx="476">
                  <c:v>1.6793382068039077E-4</c:v>
                </c:pt>
                <c:pt idx="477">
                  <c:v>1.675189519942275E-4</c:v>
                </c:pt>
                <c:pt idx="478">
                  <c:v>1.671342595315352E-4</c:v>
                </c:pt>
                <c:pt idx="479">
                  <c:v>1.6671579423303313E-4</c:v>
                </c:pt>
                <c:pt idx="480">
                  <c:v>1.6632712500127482E-4</c:v>
                </c:pt>
                <c:pt idx="481">
                  <c:v>1.6593037553469018E-4</c:v>
                </c:pt>
                <c:pt idx="482">
                  <c:v>1.6555029705518417E-4</c:v>
                </c:pt>
                <c:pt idx="483">
                  <c:v>1.6516232124792117E-4</c:v>
                </c:pt>
                <c:pt idx="484">
                  <c:v>1.6479065187776027E-4</c:v>
                </c:pt>
                <c:pt idx="485">
                  <c:v>1.6441126408044948E-4</c:v>
                </c:pt>
                <c:pt idx="486">
                  <c:v>1.6408282232888995E-4</c:v>
                </c:pt>
                <c:pt idx="487">
                  <c:v>1.6372298600399464E-4</c:v>
                </c:pt>
                <c:pt idx="488">
                  <c:v>1.6335568275977294E-4</c:v>
                </c:pt>
                <c:pt idx="489">
                  <c:v>1.6300382645345629E-4</c:v>
                </c:pt>
                <c:pt idx="490">
                  <c:v>1.6264467268329409E-4</c:v>
                </c:pt>
                <c:pt idx="491">
                  <c:v>1.6230062680892306E-4</c:v>
                </c:pt>
                <c:pt idx="492">
                  <c:v>1.619494492007729E-4</c:v>
                </c:pt>
                <c:pt idx="493">
                  <c:v>1.616238412192217E-4</c:v>
                </c:pt>
                <c:pt idx="494">
                  <c:v>1.6126967622454385E-4</c:v>
                </c:pt>
                <c:pt idx="495">
                  <c:v>1.6095130944670497E-4</c:v>
                </c:pt>
                <c:pt idx="496">
                  <c:v>1.6060502435872974E-4</c:v>
                </c:pt>
                <c:pt idx="497">
                  <c:v>1.6028342563132296E-4</c:v>
                </c:pt>
                <c:pt idx="498">
                  <c:v>1.5999599747087628E-4</c:v>
                </c:pt>
                <c:pt idx="499">
                  <c:v>1.5967101406211406E-4</c:v>
                </c:pt>
                <c:pt idx="500">
                  <c:v>1.5936970367123358E-4</c:v>
                </c:pt>
                <c:pt idx="501">
                  <c:v>1.5904197893479462E-4</c:v>
                </c:pt>
                <c:pt idx="502">
                  <c:v>1.5874739034795894E-4</c:v>
                </c:pt>
                <c:pt idx="503">
                  <c:v>1.5842697993083564E-4</c:v>
                </c:pt>
                <c:pt idx="504">
                  <c:v>1.5812942192258532E-4</c:v>
                </c:pt>
                <c:pt idx="505">
                  <c:v>1.5782571599248408E-4</c:v>
                </c:pt>
                <c:pt idx="506">
                  <c:v>1.5753480784680873E-4</c:v>
                </c:pt>
                <c:pt idx="507">
                  <c:v>1.5723789213123381E-4</c:v>
                </c:pt>
                <c:pt idx="508">
                  <c:v>1.5695349088961464E-4</c:v>
                </c:pt>
                <c:pt idx="509">
                  <c:v>1.5669029068198068E-4</c:v>
                </c:pt>
                <c:pt idx="510">
                  <c:v>1.5640302924912547E-4</c:v>
                </c:pt>
                <c:pt idx="511">
                  <c:v>1.5612787932093287E-4</c:v>
                </c:pt>
                <c:pt idx="512">
                  <c:v>1.5585578095294114E-4</c:v>
                </c:pt>
                <c:pt idx="513">
                  <c:v>1.555953347522903E-4</c:v>
                </c:pt>
                <c:pt idx="514">
                  <c:v>1.5531207462994248E-4</c:v>
                </c:pt>
                <c:pt idx="515">
                  <c:v>1.5504903154870146E-4</c:v>
                </c:pt>
                <c:pt idx="516">
                  <c:v>1.5478056794374884E-4</c:v>
                </c:pt>
                <c:pt idx="517">
                  <c:v>1.5452343067196375E-4</c:v>
                </c:pt>
                <c:pt idx="518">
                  <c:v>1.5426099706879282E-4</c:v>
                </c:pt>
                <c:pt idx="519">
                  <c:v>1.5400963777256621E-4</c:v>
                </c:pt>
                <c:pt idx="520">
                  <c:v>1.5375310356993224E-4</c:v>
                </c:pt>
                <c:pt idx="521">
                  <c:v>1.5352316617538256E-4</c:v>
                </c:pt>
                <c:pt idx="522">
                  <c:v>1.5328002032243996E-4</c:v>
                </c:pt>
                <c:pt idx="523">
                  <c:v>1.5303958329543037E-4</c:v>
                </c:pt>
                <c:pt idx="524">
                  <c:v>1.5280182597924143E-4</c:v>
                </c:pt>
                <c:pt idx="525">
                  <c:v>1.5255917928982157E-4</c:v>
                </c:pt>
                <c:pt idx="526">
                  <c:v>1.5232677935293022E-4</c:v>
                </c:pt>
                <c:pt idx="527">
                  <c:v>1.5208960238182839E-4</c:v>
                </c:pt>
                <c:pt idx="528">
                  <c:v>1.5186973121956984E-4</c:v>
                </c:pt>
                <c:pt idx="529">
                  <c:v>1.5163061690746899E-4</c:v>
                </c:pt>
                <c:pt idx="530">
                  <c:v>1.5141570787021157E-4</c:v>
                </c:pt>
                <c:pt idx="531">
                  <c:v>1.5118199206794541E-4</c:v>
                </c:pt>
                <c:pt idx="532">
                  <c:v>1.5096497439301282E-4</c:v>
                </c:pt>
                <c:pt idx="533">
                  <c:v>1.5077104545271379E-4</c:v>
                </c:pt>
                <c:pt idx="534">
                  <c:v>1.5055181231670391E-4</c:v>
                </c:pt>
                <c:pt idx="535">
                  <c:v>1.5034858185506179E-4</c:v>
                </c:pt>
                <c:pt idx="536">
                  <c:v>1.5012757140684047E-4</c:v>
                </c:pt>
                <c:pt idx="537">
                  <c:v>1.4992893965854733E-4</c:v>
                </c:pt>
                <c:pt idx="538">
                  <c:v>1.4971293213507418E-4</c:v>
                </c:pt>
                <c:pt idx="539">
                  <c:v>1.4951236371066166E-4</c:v>
                </c:pt>
                <c:pt idx="540">
                  <c:v>1.4930768423503945E-4</c:v>
                </c:pt>
                <c:pt idx="541">
                  <c:v>1.4911166111379877E-4</c:v>
                </c:pt>
                <c:pt idx="542">
                  <c:v>1.4890540807816177E-4</c:v>
                </c:pt>
                <c:pt idx="543">
                  <c:v>1.4871390030745169E-4</c:v>
                </c:pt>
                <c:pt idx="544">
                  <c:v>1.48524543313936E-4</c:v>
                </c:pt>
                <c:pt idx="545">
                  <c:v>1.4834932929281037E-4</c:v>
                </c:pt>
                <c:pt idx="546">
                  <c:v>1.4816406886825713E-4</c:v>
                </c:pt>
                <c:pt idx="547">
                  <c:v>1.4798089125234707E-4</c:v>
                </c:pt>
                <c:pt idx="548">
                  <c:v>1.4779977376200857E-4</c:v>
                </c:pt>
                <c:pt idx="549">
                  <c:v>1.4761495085643551E-4</c:v>
                </c:pt>
                <c:pt idx="550">
                  <c:v>1.4743795115595553E-4</c:v>
                </c:pt>
                <c:pt idx="551">
                  <c:v>1.4725733177898835E-4</c:v>
                </c:pt>
                <c:pt idx="552">
                  <c:v>1.4708435910522588E-4</c:v>
                </c:pt>
                <c:pt idx="553">
                  <c:v>1.4690785055701143E-4</c:v>
                </c:pt>
                <c:pt idx="554">
                  <c:v>1.4673881605777909E-4</c:v>
                </c:pt>
                <c:pt idx="555">
                  <c:v>1.4656632759171132E-4</c:v>
                </c:pt>
                <c:pt idx="556">
                  <c:v>1.4641704799116779E-4</c:v>
                </c:pt>
                <c:pt idx="557">
                  <c:v>1.4625354889325721E-4</c:v>
                </c:pt>
                <c:pt idx="558">
                  <c:v>1.4608671087879905E-4</c:v>
                </c:pt>
                <c:pt idx="559">
                  <c:v>1.4592694057463735E-4</c:v>
                </c:pt>
                <c:pt idx="560">
                  <c:v>1.4576390880335604E-4</c:v>
                </c:pt>
                <c:pt idx="561">
                  <c:v>1.4560778474108615E-4</c:v>
                </c:pt>
                <c:pt idx="562">
                  <c:v>1.4544847490576809E-4</c:v>
                </c:pt>
                <c:pt idx="563">
                  <c:v>1.4530081049739417E-4</c:v>
                </c:pt>
                <c:pt idx="564">
                  <c:v>1.4514024586510902E-4</c:v>
                </c:pt>
                <c:pt idx="565">
                  <c:v>1.4499595594670209E-4</c:v>
                </c:pt>
                <c:pt idx="566">
                  <c:v>1.4483906182862494E-4</c:v>
                </c:pt>
                <c:pt idx="567">
                  <c:v>1.446933985066988E-4</c:v>
                </c:pt>
                <c:pt idx="568">
                  <c:v>1.4455862648312816E-4</c:v>
                </c:pt>
                <c:pt idx="569">
                  <c:v>1.4441613932153084E-4</c:v>
                </c:pt>
                <c:pt idx="570">
                  <c:v>1.4427978597238093E-4</c:v>
                </c:pt>
                <c:pt idx="571">
                  <c:v>1.4413152449573621E-4</c:v>
                </c:pt>
                <c:pt idx="572">
                  <c:v>1.4399829422432898E-4</c:v>
                </c:pt>
                <c:pt idx="573">
                  <c:v>1.4385342967170115E-4</c:v>
                </c:pt>
                <c:pt idx="574">
                  <c:v>1.4371893840637418E-4</c:v>
                </c:pt>
                <c:pt idx="575">
                  <c:v>1.435817095954098E-4</c:v>
                </c:pt>
                <c:pt idx="576">
                  <c:v>1.4345030273892168E-4</c:v>
                </c:pt>
                <c:pt idx="577">
                  <c:v>1.4331622212096571E-4</c:v>
                </c:pt>
                <c:pt idx="578">
                  <c:v>1.4318783085040968E-4</c:v>
                </c:pt>
                <c:pt idx="579">
                  <c:v>1.4305682814817907E-4</c:v>
                </c:pt>
                <c:pt idx="580">
                  <c:v>1.4294346216948869E-4</c:v>
                </c:pt>
                <c:pt idx="581">
                  <c:v>1.4281930822843843E-4</c:v>
                </c:pt>
                <c:pt idx="582">
                  <c:v>1.4269263038512757E-4</c:v>
                </c:pt>
                <c:pt idx="583">
                  <c:v>1.4257132995028731E-4</c:v>
                </c:pt>
                <c:pt idx="584">
                  <c:v>1.4244756452197078E-4</c:v>
                </c:pt>
                <c:pt idx="585">
                  <c:v>1.4232905373063153E-4</c:v>
                </c:pt>
                <c:pt idx="586">
                  <c:v>1.4220813550825396E-4</c:v>
                </c:pt>
                <c:pt idx="587">
                  <c:v>1.4209606615614889E-4</c:v>
                </c:pt>
                <c:pt idx="588">
                  <c:v>1.4197421705383124E-4</c:v>
                </c:pt>
                <c:pt idx="589">
                  <c:v>1.418647281825745E-4</c:v>
                </c:pt>
                <c:pt idx="590">
                  <c:v>1.4174568559366016E-4</c:v>
                </c:pt>
                <c:pt idx="591">
                  <c:v>1.4164581349919583E-4</c:v>
                </c:pt>
                <c:pt idx="592">
                  <c:v>1.415364415306435E-4</c:v>
                </c:pt>
                <c:pt idx="593">
                  <c:v>1.4142485050622618E-4</c:v>
                </c:pt>
                <c:pt idx="594">
                  <c:v>1.4131800060934388E-4</c:v>
                </c:pt>
                <c:pt idx="595">
                  <c:v>1.4120898358824477E-4</c:v>
                </c:pt>
                <c:pt idx="596">
                  <c:v>1.411045990601277E-4</c:v>
                </c:pt>
                <c:pt idx="597">
                  <c:v>1.4099809814833663E-4</c:v>
                </c:pt>
                <c:pt idx="598">
                  <c:v>1.408993947529082E-4</c:v>
                </c:pt>
                <c:pt idx="599">
                  <c:v>1.4079208207582253E-4</c:v>
                </c:pt>
                <c:pt idx="600">
                  <c:v>1.406956587311637E-4</c:v>
                </c:pt>
                <c:pt idx="601">
                  <c:v>1.4059082569519687E-4</c:v>
                </c:pt>
                <c:pt idx="602">
                  <c:v>1.4049350922846359E-4</c:v>
                </c:pt>
                <c:pt idx="603">
                  <c:v>1.4040656821650473E-4</c:v>
                </c:pt>
                <c:pt idx="604">
                  <c:v>1.4030830799911898E-4</c:v>
                </c:pt>
                <c:pt idx="605">
                  <c:v>1.4021724404872997E-4</c:v>
                </c:pt>
                <c:pt idx="606">
                  <c:v>1.401182394653049E-4</c:v>
                </c:pt>
                <c:pt idx="607">
                  <c:v>1.4002928323420699E-4</c:v>
                </c:pt>
                <c:pt idx="608">
                  <c:v>1.399325708036769E-4</c:v>
                </c:pt>
                <c:pt idx="609">
                  <c:v>1.3984279479484858E-4</c:v>
                </c:pt>
                <c:pt idx="610">
                  <c:v>1.3975120256840855E-4</c:v>
                </c:pt>
                <c:pt idx="611">
                  <c:v>1.3966350680088649E-4</c:v>
                </c:pt>
                <c:pt idx="612">
                  <c:v>1.3957403748720478E-4</c:v>
                </c:pt>
                <c:pt idx="613">
                  <c:v>1.3948837488092977E-4</c:v>
                </c:pt>
                <c:pt idx="614">
                  <c:v>1.39400980416136E-4</c:v>
                </c:pt>
                <c:pt idx="615">
                  <c:v>1.3932267421912253E-4</c:v>
                </c:pt>
                <c:pt idx="616">
                  <c:v>1.3922928696174518E-4</c:v>
                </c:pt>
                <c:pt idx="617">
                  <c:v>1.3915020487378465E-4</c:v>
                </c:pt>
                <c:pt idx="618">
                  <c:v>1.390668201055383E-4</c:v>
                </c:pt>
                <c:pt idx="619">
                  <c:v>1.389895456551831E-4</c:v>
                </c:pt>
                <c:pt idx="620">
                  <c:v>1.3890553682547184E-4</c:v>
                </c:pt>
                <c:pt idx="621">
                  <c:v>1.3882755636322511E-4</c:v>
                </c:pt>
                <c:pt idx="622">
                  <c:v>1.3874800139004485E-4</c:v>
                </c:pt>
                <c:pt idx="623">
                  <c:v>1.3867183372974861E-4</c:v>
                </c:pt>
                <c:pt idx="624">
                  <c:v>1.3859412864936107E-4</c:v>
                </c:pt>
                <c:pt idx="625">
                  <c:v>1.3851973258262966E-4</c:v>
                </c:pt>
                <c:pt idx="626">
                  <c:v>1.3845327291612348E-4</c:v>
                </c:pt>
                <c:pt idx="627">
                  <c:v>1.3838750519571587E-4</c:v>
                </c:pt>
                <c:pt idx="628">
                  <c:v>1.3831318033342692E-4</c:v>
                </c:pt>
                <c:pt idx="629">
                  <c:v>1.3824430396884981E-4</c:v>
                </c:pt>
                <c:pt idx="630">
                  <c:v>1.3816942739383145E-4</c:v>
                </c:pt>
                <c:pt idx="631">
                  <c:v>1.3809992601535354E-4</c:v>
                </c:pt>
                <c:pt idx="632">
                  <c:v>1.3802902347701489E-4</c:v>
                </c:pt>
                <c:pt idx="633">
                  <c:v>1.3796331934874486E-4</c:v>
                </c:pt>
                <c:pt idx="634">
                  <c:v>1.3789189223200061E-4</c:v>
                </c:pt>
                <c:pt idx="635">
                  <c:v>1.3782772017499094E-4</c:v>
                </c:pt>
                <c:pt idx="636">
                  <c:v>1.3775795899728744E-4</c:v>
                </c:pt>
                <c:pt idx="637">
                  <c:v>1.3769320698947733E-4</c:v>
                </c:pt>
                <c:pt idx="638">
                  <c:v>1.3763536452023371E-4</c:v>
                </c:pt>
                <c:pt idx="639">
                  <c:v>1.3756999813073327E-4</c:v>
                </c:pt>
                <c:pt idx="640">
                  <c:v>1.3750942548609415E-4</c:v>
                </c:pt>
                <c:pt idx="641">
                  <c:v>1.374435781738075E-4</c:v>
                </c:pt>
                <c:pt idx="642">
                  <c:v>1.3738442037904147E-4</c:v>
                </c:pt>
                <c:pt idx="643">
                  <c:v>1.3732011150047161E-4</c:v>
                </c:pt>
                <c:pt idx="644">
                  <c:v>1.3726042152835605E-4</c:v>
                </c:pt>
                <c:pt idx="645">
                  <c:v>1.371995305347788E-4</c:v>
                </c:pt>
                <c:pt idx="646">
                  <c:v>1.3714123616683849E-4</c:v>
                </c:pt>
                <c:pt idx="647">
                  <c:v>1.3708176920381452E-4</c:v>
                </c:pt>
                <c:pt idx="648">
                  <c:v>1.3702483846992749E-4</c:v>
                </c:pt>
                <c:pt idx="649">
                  <c:v>1.3696676290561314E-4</c:v>
                </c:pt>
                <c:pt idx="650">
                  <c:v>1.3691651675543283E-4</c:v>
                </c:pt>
                <c:pt idx="651">
                  <c:v>1.3686150071431005E-4</c:v>
                </c:pt>
                <c:pt idx="652">
                  <c:v>1.3680537880950952E-4</c:v>
                </c:pt>
                <c:pt idx="653">
                  <c:v>1.3675165122078469E-4</c:v>
                </c:pt>
                <c:pt idx="654">
                  <c:v>1.3669684397826475E-4</c:v>
                </c:pt>
                <c:pt idx="655">
                  <c:v>1.3664437526147668E-4</c:v>
                </c:pt>
                <c:pt idx="656">
                  <c:v>1.3659085248957369E-4</c:v>
                </c:pt>
                <c:pt idx="657">
                  <c:v>1.3654125726804582E-4</c:v>
                </c:pt>
                <c:pt idx="658">
                  <c:v>1.3648734590727317E-4</c:v>
                </c:pt>
                <c:pt idx="659">
                  <c:v>1.3643891381602736E-4</c:v>
                </c:pt>
                <c:pt idx="660">
                  <c:v>1.3638626710243593E-4</c:v>
                </c:pt>
                <c:pt idx="661">
                  <c:v>1.3633740405798441E-4</c:v>
                </c:pt>
                <c:pt idx="662">
                  <c:v>1.3629220757800016E-4</c:v>
                </c:pt>
                <c:pt idx="663">
                  <c:v>1.3624443753678048E-4</c:v>
                </c:pt>
                <c:pt idx="664">
                  <c:v>1.3619873723813515E-4</c:v>
                </c:pt>
                <c:pt idx="665">
                  <c:v>1.3614906070886381E-4</c:v>
                </c:pt>
                <c:pt idx="666">
                  <c:v>1.3610443388845173E-4</c:v>
                </c:pt>
                <c:pt idx="667">
                  <c:v>1.3605592450086036E-4</c:v>
                </c:pt>
                <c:pt idx="668">
                  <c:v>1.3601090229747802E-4</c:v>
                </c:pt>
                <c:pt idx="669">
                  <c:v>1.3596497726111079E-4</c:v>
                </c:pt>
                <c:pt idx="670">
                  <c:v>1.3592242372585311E-4</c:v>
                </c:pt>
                <c:pt idx="671">
                  <c:v>1.3588034972853956E-4</c:v>
                </c:pt>
                <c:pt idx="672">
                  <c:v>1.358373714132147E-4</c:v>
                </c:pt>
                <c:pt idx="673">
                  <c:v>1.3579761919218955E-4</c:v>
                </c:pt>
                <c:pt idx="674">
                  <c:v>1.3575964902327008E-4</c:v>
                </c:pt>
                <c:pt idx="675">
                  <c:v>1.3571807685031317E-4</c:v>
                </c:pt>
                <c:pt idx="676">
                  <c:v>1.3567698918857547E-4</c:v>
                </c:pt>
                <c:pt idx="677">
                  <c:v>1.3563638049463283E-4</c:v>
                </c:pt>
                <c:pt idx="678">
                  <c:v>1.3559495842473793E-4</c:v>
                </c:pt>
                <c:pt idx="679">
                  <c:v>1.3555530629226676E-4</c:v>
                </c:pt>
                <c:pt idx="680">
                  <c:v>1.3551486015435924E-4</c:v>
                </c:pt>
                <c:pt idx="681">
                  <c:v>1.3547614245428569E-4</c:v>
                </c:pt>
                <c:pt idx="682">
                  <c:v>1.3543664966478633E-4</c:v>
                </c:pt>
                <c:pt idx="683">
                  <c:v>1.3539884476775852E-4</c:v>
                </c:pt>
                <c:pt idx="684">
                  <c:v>1.3536028325327078E-4</c:v>
                </c:pt>
                <c:pt idx="685">
                  <c:v>1.3532692334499095E-4</c:v>
                </c:pt>
                <c:pt idx="686">
                  <c:v>1.352903997445023E-4</c:v>
                </c:pt>
                <c:pt idx="687">
                  <c:v>1.3525314544502785E-4</c:v>
                </c:pt>
                <c:pt idx="688">
                  <c:v>1.3521748381207889E-4</c:v>
                </c:pt>
                <c:pt idx="689">
                  <c:v>1.3518110890925415E-4</c:v>
                </c:pt>
                <c:pt idx="690">
                  <c:v>1.3514628925366325E-4</c:v>
                </c:pt>
                <c:pt idx="691">
                  <c:v>1.3511077334752905E-4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41128"/>
        <c:axId val="398042696"/>
      </c:lineChart>
      <c:dateAx>
        <c:axId val="3980411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it-IT"/>
          </a:p>
        </c:txPr>
        <c:crossAx val="398042696"/>
        <c:crosses val="autoZero"/>
        <c:auto val="1"/>
        <c:lblOffset val="100"/>
        <c:baseTimeUnit val="months"/>
      </c:dateAx>
      <c:valAx>
        <c:axId val="39804269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98041128"/>
        <c:crosses val="autoZero"/>
        <c:crossBetween val="between"/>
        <c:majorUnit val="2.5000000000000005E-3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Eur6M!$AE$2</c:f>
              <c:strCache>
                <c:ptCount val="1"/>
                <c:pt idx="0">
                  <c:v>fwd rate (from simple)</c:v>
                </c:pt>
              </c:strCache>
            </c:strRef>
          </c:tx>
          <c:marker>
            <c:symbol val="none"/>
          </c:marker>
          <c:cat>
            <c:numRef>
              <c:f>Eur6M!$AB$3:$AB$694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Eur6M!$AE$3:$AE$694</c:f>
              <c:numCache>
                <c:formatCode>0.0000%</c:formatCode>
                <c:ptCount val="692"/>
                <c:pt idx="0">
                  <c:v>2.2912172624000538E-4</c:v>
                </c:pt>
                <c:pt idx="1">
                  <c:v>2.223174441357916E-4</c:v>
                </c:pt>
                <c:pt idx="2">
                  <c:v>2.2116212174240002E-4</c:v>
                </c:pt>
                <c:pt idx="3">
                  <c:v>1.8717377140121537E-4</c:v>
                </c:pt>
                <c:pt idx="4">
                  <c:v>1.9410753143635903E-4</c:v>
                </c:pt>
                <c:pt idx="5">
                  <c:v>1.9605855983402353E-4</c:v>
                </c:pt>
                <c:pt idx="6">
                  <c:v>1.9692440622078104E-4</c:v>
                </c:pt>
                <c:pt idx="7">
                  <c:v>2.0840208346463503E-4</c:v>
                </c:pt>
                <c:pt idx="8">
                  <c:v>2.3132665412452306E-4</c:v>
                </c:pt>
                <c:pt idx="9">
                  <c:v>2.7656426645165152E-4</c:v>
                </c:pt>
                <c:pt idx="10">
                  <c:v>3.1917465567825505E-4</c:v>
                </c:pt>
                <c:pt idx="11">
                  <c:v>3.7559313900098143E-4</c:v>
                </c:pt>
                <c:pt idx="12">
                  <c:v>4.5137837962547683E-4</c:v>
                </c:pt>
                <c:pt idx="13">
                  <c:v>5.2928117292055411E-4</c:v>
                </c:pt>
                <c:pt idx="14">
                  <c:v>6.1344707386450201E-4</c:v>
                </c:pt>
                <c:pt idx="15">
                  <c:v>6.9844999588304906E-4</c:v>
                </c:pt>
                <c:pt idx="16">
                  <c:v>7.9997432836407449E-4</c:v>
                </c:pt>
                <c:pt idx="17">
                  <c:v>9.0553966416081946E-4</c:v>
                </c:pt>
                <c:pt idx="18">
                  <c:v>1.0182352095312215E-3</c:v>
                </c:pt>
                <c:pt idx="19">
                  <c:v>1.141156675889326E-3</c:v>
                </c:pt>
                <c:pt idx="20">
                  <c:v>1.2869738421508543E-3</c:v>
                </c:pt>
                <c:pt idx="21">
                  <c:v>1.4408244617359757E-3</c:v>
                </c:pt>
                <c:pt idx="22">
                  <c:v>1.603476970199638E-3</c:v>
                </c:pt>
                <c:pt idx="23">
                  <c:v>1.7873153798434911E-3</c:v>
                </c:pt>
                <c:pt idx="24">
                  <c:v>1.95918373188338E-3</c:v>
                </c:pt>
                <c:pt idx="25">
                  <c:v>2.1461744440833745E-3</c:v>
                </c:pt>
                <c:pt idx="26">
                  <c:v>2.3557753981309679E-3</c:v>
                </c:pt>
                <c:pt idx="27">
                  <c:v>2.5446737006700475E-3</c:v>
                </c:pt>
                <c:pt idx="28">
                  <c:v>2.7553775251867112E-3</c:v>
                </c:pt>
                <c:pt idx="29">
                  <c:v>2.9642383416382486E-3</c:v>
                </c:pt>
                <c:pt idx="30">
                  <c:v>3.1838457902548184E-3</c:v>
                </c:pt>
                <c:pt idx="31">
                  <c:v>3.3966406833348421E-3</c:v>
                </c:pt>
                <c:pt idx="32">
                  <c:v>3.6343895267384155E-3</c:v>
                </c:pt>
                <c:pt idx="33">
                  <c:v>3.8454614358229351E-3</c:v>
                </c:pt>
                <c:pt idx="34">
                  <c:v>4.0846310954701171E-3</c:v>
                </c:pt>
                <c:pt idx="35">
                  <c:v>4.3100911238109088E-3</c:v>
                </c:pt>
                <c:pt idx="36">
                  <c:v>4.529063826920577E-3</c:v>
                </c:pt>
                <c:pt idx="37">
                  <c:v>4.759680586770525E-3</c:v>
                </c:pt>
                <c:pt idx="38">
                  <c:v>4.9977258605441652E-3</c:v>
                </c:pt>
                <c:pt idx="39">
                  <c:v>5.2199263270048405E-3</c:v>
                </c:pt>
                <c:pt idx="40">
                  <c:v>5.4708653891486882E-3</c:v>
                </c:pt>
                <c:pt idx="41">
                  <c:v>5.6863478896330075E-3</c:v>
                </c:pt>
                <c:pt idx="42">
                  <c:v>5.8960469922991485E-3</c:v>
                </c:pt>
                <c:pt idx="43">
                  <c:v>6.125306158509777E-3</c:v>
                </c:pt>
                <c:pt idx="44">
                  <c:v>6.3457348804475929E-3</c:v>
                </c:pt>
                <c:pt idx="45">
                  <c:v>6.559046869131128E-3</c:v>
                </c:pt>
                <c:pt idx="46">
                  <c:v>6.7885737480679617E-3</c:v>
                </c:pt>
                <c:pt idx="47">
                  <c:v>7.0061720874615213E-3</c:v>
                </c:pt>
                <c:pt idx="48">
                  <c:v>7.2369287484534903E-3</c:v>
                </c:pt>
                <c:pt idx="49">
                  <c:v>7.4901428622416062E-3</c:v>
                </c:pt>
                <c:pt idx="50">
                  <c:v>7.7197094904571887E-3</c:v>
                </c:pt>
                <c:pt idx="51">
                  <c:v>7.9726754683259096E-3</c:v>
                </c:pt>
                <c:pt idx="52">
                  <c:v>8.2472745893812996E-3</c:v>
                </c:pt>
                <c:pt idx="53">
                  <c:v>8.5048952243298847E-3</c:v>
                </c:pt>
                <c:pt idx="54">
                  <c:v>8.7839112949965534E-3</c:v>
                </c:pt>
                <c:pt idx="55">
                  <c:v>9.0916095348005169E-3</c:v>
                </c:pt>
                <c:pt idx="56">
                  <c:v>9.3677351977152195E-3</c:v>
                </c:pt>
                <c:pt idx="57">
                  <c:v>9.6787860509964675E-3</c:v>
                </c:pt>
                <c:pt idx="58">
                  <c:v>9.9866717474217867E-3</c:v>
                </c:pt>
                <c:pt idx="59">
                  <c:v>1.0269834207959481E-2</c:v>
                </c:pt>
                <c:pt idx="60">
                  <c:v>1.0590525643250357E-2</c:v>
                </c:pt>
                <c:pt idx="61">
                  <c:v>1.0871186415259238E-2</c:v>
                </c:pt>
                <c:pt idx="62">
                  <c:v>1.1155967718347098E-2</c:v>
                </c:pt>
                <c:pt idx="63">
                  <c:v>1.1461714942804528E-2</c:v>
                </c:pt>
                <c:pt idx="64">
                  <c:v>1.1718807415748562E-2</c:v>
                </c:pt>
                <c:pt idx="65">
                  <c:v>1.1977874537841923E-2</c:v>
                </c:pt>
                <c:pt idx="66">
                  <c:v>1.2270453050838976E-2</c:v>
                </c:pt>
                <c:pt idx="67">
                  <c:v>1.2495615181693511E-2</c:v>
                </c:pt>
                <c:pt idx="68">
                  <c:v>1.2729482004116251E-2</c:v>
                </c:pt>
                <c:pt idx="69">
                  <c:v>1.2968013050158326E-2</c:v>
                </c:pt>
                <c:pt idx="70">
                  <c:v>1.3195789723121585E-2</c:v>
                </c:pt>
                <c:pt idx="71">
                  <c:v>1.3410420404002118E-2</c:v>
                </c:pt>
                <c:pt idx="72">
                  <c:v>1.3642918782392596E-2</c:v>
                </c:pt>
                <c:pt idx="73">
                  <c:v>1.3843279608469306E-2</c:v>
                </c:pt>
                <c:pt idx="74">
                  <c:v>1.4054997255764829E-2</c:v>
                </c:pt>
                <c:pt idx="75">
                  <c:v>1.4273256249430424E-2</c:v>
                </c:pt>
                <c:pt idx="76">
                  <c:v>1.4470782376389131E-2</c:v>
                </c:pt>
                <c:pt idx="77">
                  <c:v>1.4665791896082511E-2</c:v>
                </c:pt>
                <c:pt idx="78">
                  <c:v>1.487548563963232E-2</c:v>
                </c:pt>
                <c:pt idx="79">
                  <c:v>1.5056170520077921E-2</c:v>
                </c:pt>
                <c:pt idx="80">
                  <c:v>1.5245410435545602E-2</c:v>
                </c:pt>
                <c:pt idx="81">
                  <c:v>1.5443784423097694E-2</c:v>
                </c:pt>
                <c:pt idx="82">
                  <c:v>1.5617507176718443E-2</c:v>
                </c:pt>
                <c:pt idx="83">
                  <c:v>1.5790624226187152E-2</c:v>
                </c:pt>
                <c:pt idx="84">
                  <c:v>1.5974078367060818E-2</c:v>
                </c:pt>
                <c:pt idx="85">
                  <c:v>1.6143047792160227E-2</c:v>
                </c:pt>
                <c:pt idx="86">
                  <c:v>1.6316169041170201E-2</c:v>
                </c:pt>
                <c:pt idx="87">
                  <c:v>1.6489432554151567E-2</c:v>
                </c:pt>
                <c:pt idx="88">
                  <c:v>1.6657188955792532E-2</c:v>
                </c:pt>
                <c:pt idx="89">
                  <c:v>1.6824656394558792E-2</c:v>
                </c:pt>
                <c:pt idx="90">
                  <c:v>1.6986897994294044E-2</c:v>
                </c:pt>
                <c:pt idx="91">
                  <c:v>1.7142758518458905E-2</c:v>
                </c:pt>
                <c:pt idx="92">
                  <c:v>1.730592852790246E-2</c:v>
                </c:pt>
                <c:pt idx="93">
                  <c:v>1.7459362769824287E-2</c:v>
                </c:pt>
                <c:pt idx="94">
                  <c:v>1.7606256592975187E-2</c:v>
                </c:pt>
                <c:pt idx="95">
                  <c:v>1.775672324075413E-2</c:v>
                </c:pt>
                <c:pt idx="96">
                  <c:v>1.7886156819238289E-2</c:v>
                </c:pt>
                <c:pt idx="97">
                  <c:v>1.801759118388779E-2</c:v>
                </c:pt>
                <c:pt idx="98">
                  <c:v>1.8150767059473848E-2</c:v>
                </c:pt>
                <c:pt idx="99">
                  <c:v>1.8260306891417142E-2</c:v>
                </c:pt>
                <c:pt idx="100">
                  <c:v>1.8372628083092646E-2</c:v>
                </c:pt>
                <c:pt idx="101">
                  <c:v>1.8481195783713298E-2</c:v>
                </c:pt>
                <c:pt idx="102">
                  <c:v>1.8569845625079878E-2</c:v>
                </c:pt>
                <c:pt idx="103">
                  <c:v>1.8661698316960202E-2</c:v>
                </c:pt>
                <c:pt idx="104">
                  <c:v>1.8742317900272927E-2</c:v>
                </c:pt>
                <c:pt idx="105">
                  <c:v>1.8817730303341385E-2</c:v>
                </c:pt>
                <c:pt idx="106">
                  <c:v>1.8895823699864471E-2</c:v>
                </c:pt>
                <c:pt idx="107">
                  <c:v>1.89664040888456E-2</c:v>
                </c:pt>
                <c:pt idx="108">
                  <c:v>1.9041124875502548E-2</c:v>
                </c:pt>
                <c:pt idx="109">
                  <c:v>1.9126915814987759E-2</c:v>
                </c:pt>
                <c:pt idx="110">
                  <c:v>1.9203138537557927E-2</c:v>
                </c:pt>
                <c:pt idx="111">
                  <c:v>1.9289385163089024E-2</c:v>
                </c:pt>
                <c:pt idx="112">
                  <c:v>1.9387102578468519E-2</c:v>
                </c:pt>
                <c:pt idx="113">
                  <c:v>1.9479213987114333E-2</c:v>
                </c:pt>
                <c:pt idx="114">
                  <c:v>1.9575405023938525E-2</c:v>
                </c:pt>
                <c:pt idx="115">
                  <c:v>1.9682876740030789E-2</c:v>
                </c:pt>
                <c:pt idx="116">
                  <c:v>1.978747318544689E-2</c:v>
                </c:pt>
                <c:pt idx="117">
                  <c:v>1.9896692402077965E-2</c:v>
                </c:pt>
                <c:pt idx="118">
                  <c:v>2.0013244138348457E-2</c:v>
                </c:pt>
                <c:pt idx="119">
                  <c:v>2.0106399290565589E-2</c:v>
                </c:pt>
                <c:pt idx="120">
                  <c:v>2.0207009529913559E-2</c:v>
                </c:pt>
                <c:pt idx="121">
                  <c:v>2.0304783720113569E-2</c:v>
                </c:pt>
                <c:pt idx="122">
                  <c:v>2.0386451748686325E-2</c:v>
                </c:pt>
                <c:pt idx="123">
                  <c:v>2.0464593859865151E-2</c:v>
                </c:pt>
                <c:pt idx="124">
                  <c:v>2.0538184538726894E-2</c:v>
                </c:pt>
                <c:pt idx="125">
                  <c:v>2.0599036738255565E-2</c:v>
                </c:pt>
                <c:pt idx="126">
                  <c:v>2.065380311475818E-2</c:v>
                </c:pt>
                <c:pt idx="127">
                  <c:v>2.0704420882217328E-2</c:v>
                </c:pt>
                <c:pt idx="128">
                  <c:v>2.0741666920048883E-2</c:v>
                </c:pt>
                <c:pt idx="129">
                  <c:v>2.0779703299180628E-2</c:v>
                </c:pt>
                <c:pt idx="130">
                  <c:v>2.0810736159649419E-2</c:v>
                </c:pt>
                <c:pt idx="131">
                  <c:v>2.083656748319199E-2</c:v>
                </c:pt>
                <c:pt idx="132">
                  <c:v>2.0866329437192539E-2</c:v>
                </c:pt>
                <c:pt idx="133">
                  <c:v>2.0896998347688565E-2</c:v>
                </c:pt>
                <c:pt idx="134">
                  <c:v>2.0928046958017046E-2</c:v>
                </c:pt>
                <c:pt idx="135">
                  <c:v>2.0963886068012805E-2</c:v>
                </c:pt>
                <c:pt idx="136">
                  <c:v>2.0995727764085356E-2</c:v>
                </c:pt>
                <c:pt idx="137">
                  <c:v>2.1032865911650316E-2</c:v>
                </c:pt>
                <c:pt idx="138">
                  <c:v>2.1073029979937746E-2</c:v>
                </c:pt>
                <c:pt idx="139">
                  <c:v>2.1112523255181204E-2</c:v>
                </c:pt>
                <c:pt idx="140">
                  <c:v>2.1152011775504635E-2</c:v>
                </c:pt>
                <c:pt idx="141">
                  <c:v>2.1196188395606778E-2</c:v>
                </c:pt>
                <c:pt idx="142">
                  <c:v>2.1237886376826515E-2</c:v>
                </c:pt>
                <c:pt idx="143">
                  <c:v>2.1277759270400775E-2</c:v>
                </c:pt>
                <c:pt idx="144">
                  <c:v>2.1321469993882403E-2</c:v>
                </c:pt>
                <c:pt idx="145">
                  <c:v>2.1356919322784169E-2</c:v>
                </c:pt>
                <c:pt idx="146">
                  <c:v>2.1394138420031912E-2</c:v>
                </c:pt>
                <c:pt idx="147">
                  <c:v>2.1429227623545228E-2</c:v>
                </c:pt>
                <c:pt idx="148">
                  <c:v>2.146119839928631E-2</c:v>
                </c:pt>
                <c:pt idx="149">
                  <c:v>2.1494580169036506E-2</c:v>
                </c:pt>
                <c:pt idx="150">
                  <c:v>2.1521159166737833E-2</c:v>
                </c:pt>
                <c:pt idx="151">
                  <c:v>2.1547274802815552E-2</c:v>
                </c:pt>
                <c:pt idx="152">
                  <c:v>2.1572990436210353E-2</c:v>
                </c:pt>
                <c:pt idx="153">
                  <c:v>2.1594584197473003E-2</c:v>
                </c:pt>
                <c:pt idx="154">
                  <c:v>2.161439600668618E-2</c:v>
                </c:pt>
                <c:pt idx="155">
                  <c:v>2.163207783287048E-2</c:v>
                </c:pt>
                <c:pt idx="156">
                  <c:v>2.1647591117364324E-2</c:v>
                </c:pt>
                <c:pt idx="157">
                  <c:v>2.1660064618164259E-2</c:v>
                </c:pt>
                <c:pt idx="158">
                  <c:v>2.1673223929302477E-2</c:v>
                </c:pt>
                <c:pt idx="159">
                  <c:v>2.1681632772027372E-2</c:v>
                </c:pt>
                <c:pt idx="160">
                  <c:v>2.1689345837524607E-2</c:v>
                </c:pt>
                <c:pt idx="161">
                  <c:v>2.1697182023055674E-2</c:v>
                </c:pt>
                <c:pt idx="162">
                  <c:v>2.1699328758080227E-2</c:v>
                </c:pt>
                <c:pt idx="163">
                  <c:v>2.1701104652908379E-2</c:v>
                </c:pt>
                <c:pt idx="164">
                  <c:v>2.1699436457660193E-2</c:v>
                </c:pt>
                <c:pt idx="165">
                  <c:v>2.1697113290523862E-2</c:v>
                </c:pt>
                <c:pt idx="166">
                  <c:v>2.1692789623412926E-2</c:v>
                </c:pt>
                <c:pt idx="167">
                  <c:v>2.1682950350083791E-2</c:v>
                </c:pt>
                <c:pt idx="168">
                  <c:v>2.1673813104152045E-2</c:v>
                </c:pt>
                <c:pt idx="169">
                  <c:v>2.1661455844955928E-2</c:v>
                </c:pt>
                <c:pt idx="170">
                  <c:v>2.1647636793867428E-2</c:v>
                </c:pt>
                <c:pt idx="171">
                  <c:v>2.1631378584830781E-2</c:v>
                </c:pt>
                <c:pt idx="172">
                  <c:v>2.1611714860958746E-2</c:v>
                </c:pt>
                <c:pt idx="173">
                  <c:v>2.1593219960530461E-2</c:v>
                </c:pt>
                <c:pt idx="174">
                  <c:v>2.157127746434168E-2</c:v>
                </c:pt>
                <c:pt idx="175">
                  <c:v>2.154728562176771E-2</c:v>
                </c:pt>
                <c:pt idx="176">
                  <c:v>2.151839440815969E-2</c:v>
                </c:pt>
                <c:pt idx="177">
                  <c:v>2.1491058204671138E-2</c:v>
                </c:pt>
                <c:pt idx="178">
                  <c:v>2.1460115958837723E-2</c:v>
                </c:pt>
                <c:pt idx="179">
                  <c:v>2.1427295342980223E-2</c:v>
                </c:pt>
                <c:pt idx="180">
                  <c:v>2.1394579115053009E-2</c:v>
                </c:pt>
                <c:pt idx="181">
                  <c:v>2.135736978101313E-2</c:v>
                </c:pt>
                <c:pt idx="182">
                  <c:v>2.1324838019922444E-2</c:v>
                </c:pt>
                <c:pt idx="183">
                  <c:v>2.1287804747591843E-2</c:v>
                </c:pt>
                <c:pt idx="184">
                  <c:v>2.1248492202020106E-2</c:v>
                </c:pt>
                <c:pt idx="185">
                  <c:v>2.121312981698004E-2</c:v>
                </c:pt>
                <c:pt idx="186">
                  <c:v>2.1174409821369426E-2</c:v>
                </c:pt>
                <c:pt idx="187">
                  <c:v>2.1134597582569841E-2</c:v>
                </c:pt>
                <c:pt idx="188">
                  <c:v>2.1092772475179166E-2</c:v>
                </c:pt>
                <c:pt idx="189">
                  <c:v>2.1051158012435695E-2</c:v>
                </c:pt>
                <c:pt idx="190">
                  <c:v>2.1004462765629513E-2</c:v>
                </c:pt>
                <c:pt idx="191">
                  <c:v>2.0962839442669051E-2</c:v>
                </c:pt>
                <c:pt idx="192">
                  <c:v>2.0918555033102984E-2</c:v>
                </c:pt>
                <c:pt idx="193">
                  <c:v>2.0870720360703483E-2</c:v>
                </c:pt>
                <c:pt idx="194">
                  <c:v>2.0826255441548952E-2</c:v>
                </c:pt>
                <c:pt idx="195">
                  <c:v>2.0778284762347672E-2</c:v>
                </c:pt>
                <c:pt idx="196">
                  <c:v>2.0729303542553697E-2</c:v>
                </c:pt>
                <c:pt idx="197">
                  <c:v>2.0682290690741463E-2</c:v>
                </c:pt>
                <c:pt idx="198">
                  <c:v>2.0631484553830372E-2</c:v>
                </c:pt>
                <c:pt idx="199">
                  <c:v>2.0580395693379171E-2</c:v>
                </c:pt>
                <c:pt idx="200">
                  <c:v>2.0530272826780865E-2</c:v>
                </c:pt>
                <c:pt idx="201">
                  <c:v>2.047862340209472E-2</c:v>
                </c:pt>
                <c:pt idx="202">
                  <c:v>2.0425414219203724E-2</c:v>
                </c:pt>
                <c:pt idx="203">
                  <c:v>2.0372163146249136E-2</c:v>
                </c:pt>
                <c:pt idx="204">
                  <c:v>2.0315213167424621E-2</c:v>
                </c:pt>
                <c:pt idx="205">
                  <c:v>2.0263618307285455E-2</c:v>
                </c:pt>
                <c:pt idx="206">
                  <c:v>2.020895235565736E-2</c:v>
                </c:pt>
                <c:pt idx="207">
                  <c:v>2.0150357493694454E-2</c:v>
                </c:pt>
                <c:pt idx="208">
                  <c:v>2.0095213796729232E-2</c:v>
                </c:pt>
                <c:pt idx="209">
                  <c:v>2.0041725632891711E-2</c:v>
                </c:pt>
                <c:pt idx="210">
                  <c:v>1.9979834593624436E-2</c:v>
                </c:pt>
                <c:pt idx="211">
                  <c:v>1.9926076958173278E-2</c:v>
                </c:pt>
                <c:pt idx="212">
                  <c:v>1.9866921679749648E-2</c:v>
                </c:pt>
                <c:pt idx="213">
                  <c:v>1.9804442859688662E-2</c:v>
                </c:pt>
                <c:pt idx="214">
                  <c:v>1.9747745018197337E-2</c:v>
                </c:pt>
                <c:pt idx="215">
                  <c:v>1.9688045827094398E-2</c:v>
                </c:pt>
                <c:pt idx="216">
                  <c:v>1.9626061661385606E-2</c:v>
                </c:pt>
                <c:pt idx="217">
                  <c:v>1.9566572451209022E-2</c:v>
                </c:pt>
                <c:pt idx="218">
                  <c:v>1.9505718865855979E-2</c:v>
                </c:pt>
                <c:pt idx="219">
                  <c:v>1.9442924525617179E-2</c:v>
                </c:pt>
                <c:pt idx="220">
                  <c:v>1.9380241812716494E-2</c:v>
                </c:pt>
                <c:pt idx="221">
                  <c:v>1.9320264024656204E-2</c:v>
                </c:pt>
                <c:pt idx="222">
                  <c:v>1.9255843675826494E-2</c:v>
                </c:pt>
                <c:pt idx="223">
                  <c:v>1.9195206732618961E-2</c:v>
                </c:pt>
                <c:pt idx="224">
                  <c:v>1.9130093064079166E-2</c:v>
                </c:pt>
                <c:pt idx="225">
                  <c:v>1.9065756713110477E-2</c:v>
                </c:pt>
                <c:pt idx="226">
                  <c:v>1.9002695260617961E-2</c:v>
                </c:pt>
                <c:pt idx="227">
                  <c:v>1.8934165087499275E-2</c:v>
                </c:pt>
                <c:pt idx="228">
                  <c:v>1.887484668671674E-2</c:v>
                </c:pt>
                <c:pt idx="229">
                  <c:v>1.8809526568018813E-2</c:v>
                </c:pt>
                <c:pt idx="230">
                  <c:v>1.8740695389177591E-2</c:v>
                </c:pt>
                <c:pt idx="231">
                  <c:v>1.8679247859398222E-2</c:v>
                </c:pt>
                <c:pt idx="232">
                  <c:v>1.8612760680585091E-2</c:v>
                </c:pt>
                <c:pt idx="233">
                  <c:v>1.8550157364444722E-2</c:v>
                </c:pt>
                <c:pt idx="234">
                  <c:v>1.8484566161724822E-2</c:v>
                </c:pt>
                <c:pt idx="235">
                  <c:v>1.8419195851165773E-2</c:v>
                </c:pt>
                <c:pt idx="236">
                  <c:v>1.8348495866003175E-2</c:v>
                </c:pt>
                <c:pt idx="237">
                  <c:v>1.8287359077152815E-2</c:v>
                </c:pt>
                <c:pt idx="238">
                  <c:v>1.8219159857197333E-2</c:v>
                </c:pt>
                <c:pt idx="239">
                  <c:v>1.8152616270767603E-2</c:v>
                </c:pt>
                <c:pt idx="240">
                  <c:v>1.8089602236390744E-2</c:v>
                </c:pt>
                <c:pt idx="241">
                  <c:v>1.8023728559026005E-2</c:v>
                </c:pt>
                <c:pt idx="242">
                  <c:v>1.7956864030598537E-2</c:v>
                </c:pt>
                <c:pt idx="243">
                  <c:v>1.7893619899751884E-2</c:v>
                </c:pt>
                <c:pt idx="244">
                  <c:v>1.7823684169368789E-2</c:v>
                </c:pt>
                <c:pt idx="245">
                  <c:v>1.7763398395997752E-2</c:v>
                </c:pt>
                <c:pt idx="246">
                  <c:v>1.770102543767443E-2</c:v>
                </c:pt>
                <c:pt idx="247">
                  <c:v>1.7637161922035557E-2</c:v>
                </c:pt>
                <c:pt idx="248">
                  <c:v>1.7573995240449451E-2</c:v>
                </c:pt>
                <c:pt idx="249">
                  <c:v>1.7511473803043281E-2</c:v>
                </c:pt>
                <c:pt idx="250">
                  <c:v>1.7443812706615467E-2</c:v>
                </c:pt>
                <c:pt idx="251">
                  <c:v>1.7386530373258335E-2</c:v>
                </c:pt>
                <c:pt idx="252">
                  <c:v>1.7325270638234316E-2</c:v>
                </c:pt>
                <c:pt idx="253">
                  <c:v>1.7261052254177265E-2</c:v>
                </c:pt>
                <c:pt idx="254">
                  <c:v>1.7203317367768423E-2</c:v>
                </c:pt>
                <c:pt idx="255">
                  <c:v>1.7142676125697684E-2</c:v>
                </c:pt>
                <c:pt idx="256">
                  <c:v>1.7081446561309138E-2</c:v>
                </c:pt>
                <c:pt idx="257">
                  <c:v>1.7026033885984535E-2</c:v>
                </c:pt>
                <c:pt idx="258">
                  <c:v>1.6967034442123954E-2</c:v>
                </c:pt>
                <c:pt idx="259">
                  <c:v>1.6905661094782885E-2</c:v>
                </c:pt>
                <c:pt idx="260">
                  <c:v>1.6851652271252699E-2</c:v>
                </c:pt>
                <c:pt idx="261">
                  <c:v>1.6794255192224744E-2</c:v>
                </c:pt>
                <c:pt idx="262">
                  <c:v>1.6736461088079985E-2</c:v>
                </c:pt>
                <c:pt idx="263">
                  <c:v>1.6683491331129275E-2</c:v>
                </c:pt>
                <c:pt idx="264">
                  <c:v>1.6629153503295246E-2</c:v>
                </c:pt>
                <c:pt idx="265">
                  <c:v>1.6574256502936955E-2</c:v>
                </c:pt>
                <c:pt idx="266">
                  <c:v>1.6521856478484705E-2</c:v>
                </c:pt>
                <c:pt idx="267">
                  <c:v>1.6465065484881976E-2</c:v>
                </c:pt>
                <c:pt idx="268">
                  <c:v>1.6416368027690035E-2</c:v>
                </c:pt>
                <c:pt idx="269">
                  <c:v>1.6368254369862889E-2</c:v>
                </c:pt>
                <c:pt idx="270">
                  <c:v>1.6316873071876625E-2</c:v>
                </c:pt>
                <c:pt idx="271">
                  <c:v>1.6267226982531809E-2</c:v>
                </c:pt>
                <c:pt idx="272">
                  <c:v>1.6220022213984692E-2</c:v>
                </c:pt>
                <c:pt idx="273">
                  <c:v>1.6172464060066005E-2</c:v>
                </c:pt>
                <c:pt idx="274">
                  <c:v>1.6125465512077653E-2</c:v>
                </c:pt>
                <c:pt idx="275">
                  <c:v>1.608013388469574E-2</c:v>
                </c:pt>
                <c:pt idx="276">
                  <c:v>1.6032831523956931E-2</c:v>
                </c:pt>
                <c:pt idx="277">
                  <c:v>1.5991558732694672E-2</c:v>
                </c:pt>
                <c:pt idx="278">
                  <c:v>1.5949113991951275E-2</c:v>
                </c:pt>
                <c:pt idx="279">
                  <c:v>1.5905280263426132E-2</c:v>
                </c:pt>
                <c:pt idx="280">
                  <c:v>1.5865511921529747E-2</c:v>
                </c:pt>
                <c:pt idx="281">
                  <c:v>1.5828189714092264E-2</c:v>
                </c:pt>
                <c:pt idx="282">
                  <c:v>1.5786663123044602E-2</c:v>
                </c:pt>
                <c:pt idx="283">
                  <c:v>1.5751952688819557E-2</c:v>
                </c:pt>
                <c:pt idx="284">
                  <c:v>1.5715136663197161E-2</c:v>
                </c:pt>
                <c:pt idx="285">
                  <c:v>1.5677903408759231E-2</c:v>
                </c:pt>
                <c:pt idx="286">
                  <c:v>1.5645468594798932E-2</c:v>
                </c:pt>
                <c:pt idx="287">
                  <c:v>1.5612322970707457E-2</c:v>
                </c:pt>
                <c:pt idx="288">
                  <c:v>1.5579878796441148E-2</c:v>
                </c:pt>
                <c:pt idx="289">
                  <c:v>1.5549986099167622E-2</c:v>
                </c:pt>
                <c:pt idx="290">
                  <c:v>1.5520793903226538E-2</c:v>
                </c:pt>
                <c:pt idx="291">
                  <c:v>1.5492618128083715E-2</c:v>
                </c:pt>
                <c:pt idx="292">
                  <c:v>1.5465422212528994E-2</c:v>
                </c:pt>
                <c:pt idx="293">
                  <c:v>1.5441037590894113E-2</c:v>
                </c:pt>
                <c:pt idx="294">
                  <c:v>1.5415834631785004E-2</c:v>
                </c:pt>
                <c:pt idx="295">
                  <c:v>1.5394135045308198E-2</c:v>
                </c:pt>
                <c:pt idx="296">
                  <c:v>1.5370781709211185E-2</c:v>
                </c:pt>
                <c:pt idx="297">
                  <c:v>1.5351916636960655E-2</c:v>
                </c:pt>
                <c:pt idx="298">
                  <c:v>1.5331928101360715E-2</c:v>
                </c:pt>
                <c:pt idx="299">
                  <c:v>1.5311936880211411E-2</c:v>
                </c:pt>
                <c:pt idx="300">
                  <c:v>1.5294417594495206E-2</c:v>
                </c:pt>
                <c:pt idx="301">
                  <c:v>1.5276069762115671E-2</c:v>
                </c:pt>
                <c:pt idx="302">
                  <c:v>1.5258208434913746E-2</c:v>
                </c:pt>
                <c:pt idx="303">
                  <c:v>1.5241235762900835E-2</c:v>
                </c:pt>
                <c:pt idx="304">
                  <c:v>1.5223131473221135E-2</c:v>
                </c:pt>
                <c:pt idx="305">
                  <c:v>1.5208238702257898E-2</c:v>
                </c:pt>
                <c:pt idx="306">
                  <c:v>1.5193007574439886E-2</c:v>
                </c:pt>
                <c:pt idx="307">
                  <c:v>1.5177955512117437E-2</c:v>
                </c:pt>
                <c:pt idx="308">
                  <c:v>1.5161902692491505E-2</c:v>
                </c:pt>
                <c:pt idx="309">
                  <c:v>1.5148075659306886E-2</c:v>
                </c:pt>
                <c:pt idx="310">
                  <c:v>1.5133759249798004E-2</c:v>
                </c:pt>
                <c:pt idx="311">
                  <c:v>1.511952187388281E-2</c:v>
                </c:pt>
                <c:pt idx="312">
                  <c:v>1.5106485762101989E-2</c:v>
                </c:pt>
                <c:pt idx="313">
                  <c:v>1.5092680040768379E-2</c:v>
                </c:pt>
                <c:pt idx="314">
                  <c:v>1.5081411461164445E-2</c:v>
                </c:pt>
                <c:pt idx="315">
                  <c:v>1.5069286277389264E-2</c:v>
                </c:pt>
                <c:pt idx="316">
                  <c:v>1.505758251964952E-2</c:v>
                </c:pt>
                <c:pt idx="317">
                  <c:v>1.5047981477606401E-2</c:v>
                </c:pt>
                <c:pt idx="318">
                  <c:v>1.5037714149139611E-2</c:v>
                </c:pt>
                <c:pt idx="319">
                  <c:v>1.5028432121796574E-2</c:v>
                </c:pt>
                <c:pt idx="320">
                  <c:v>1.5018703937455443E-2</c:v>
                </c:pt>
                <c:pt idx="321">
                  <c:v>1.501032018501839E-2</c:v>
                </c:pt>
                <c:pt idx="322">
                  <c:v>1.5001513764071571E-2</c:v>
                </c:pt>
                <c:pt idx="323">
                  <c:v>1.4993705859432809E-2</c:v>
                </c:pt>
                <c:pt idx="324">
                  <c:v>1.4986964374186377E-2</c:v>
                </c:pt>
                <c:pt idx="325">
                  <c:v>1.4980162668017096E-2</c:v>
                </c:pt>
                <c:pt idx="326">
                  <c:v>1.49745430331704E-2</c:v>
                </c:pt>
                <c:pt idx="327">
                  <c:v>1.496887839627961E-2</c:v>
                </c:pt>
                <c:pt idx="328">
                  <c:v>1.4964294877113005E-2</c:v>
                </c:pt>
                <c:pt idx="329">
                  <c:v>1.4960981065771229E-2</c:v>
                </c:pt>
                <c:pt idx="330">
                  <c:v>1.4957089879817647E-2</c:v>
                </c:pt>
                <c:pt idx="331">
                  <c:v>1.4954274893827382E-2</c:v>
                </c:pt>
                <c:pt idx="332">
                  <c:v>1.4951781999983626E-2</c:v>
                </c:pt>
                <c:pt idx="333">
                  <c:v>1.4950974487898715E-2</c:v>
                </c:pt>
                <c:pt idx="334">
                  <c:v>1.4949252075805443E-2</c:v>
                </c:pt>
                <c:pt idx="335">
                  <c:v>1.4948196746803344E-2</c:v>
                </c:pt>
                <c:pt idx="336">
                  <c:v>1.494936849445935E-2</c:v>
                </c:pt>
                <c:pt idx="337">
                  <c:v>1.4949236739528688E-2</c:v>
                </c:pt>
                <c:pt idx="338">
                  <c:v>1.4951064507059537E-2</c:v>
                </c:pt>
                <c:pt idx="339">
                  <c:v>1.4953085175588186E-2</c:v>
                </c:pt>
                <c:pt idx="340">
                  <c:v>1.495582187701542E-2</c:v>
                </c:pt>
                <c:pt idx="341">
                  <c:v>1.4959945338810511E-2</c:v>
                </c:pt>
                <c:pt idx="342">
                  <c:v>1.4964148752214851E-2</c:v>
                </c:pt>
                <c:pt idx="343">
                  <c:v>1.4969090585714622E-2</c:v>
                </c:pt>
                <c:pt idx="344">
                  <c:v>1.4974394560428504E-2</c:v>
                </c:pt>
                <c:pt idx="345">
                  <c:v>1.4981496307219476E-2</c:v>
                </c:pt>
                <c:pt idx="346">
                  <c:v>1.4988235749007159E-2</c:v>
                </c:pt>
                <c:pt idx="347">
                  <c:v>1.4994795452803918E-2</c:v>
                </c:pt>
                <c:pt idx="348">
                  <c:v>1.5003917382742912E-2</c:v>
                </c:pt>
                <c:pt idx="349">
                  <c:v>1.5012550344086637E-2</c:v>
                </c:pt>
                <c:pt idx="350">
                  <c:v>1.5022872779698715E-2</c:v>
                </c:pt>
                <c:pt idx="351">
                  <c:v>1.5033810049355259E-2</c:v>
                </c:pt>
                <c:pt idx="352">
                  <c:v>1.5045015146720674E-2</c:v>
                </c:pt>
                <c:pt idx="353">
                  <c:v>1.5058951967975466E-2</c:v>
                </c:pt>
                <c:pt idx="354">
                  <c:v>1.5071053417780271E-2</c:v>
                </c:pt>
                <c:pt idx="355">
                  <c:v>1.5084751662233076E-2</c:v>
                </c:pt>
                <c:pt idx="356">
                  <c:v>1.5099977876988446E-2</c:v>
                </c:pt>
                <c:pt idx="357">
                  <c:v>1.5114518254797373E-2</c:v>
                </c:pt>
                <c:pt idx="358">
                  <c:v>1.5129382430046285E-2</c:v>
                </c:pt>
                <c:pt idx="359">
                  <c:v>1.5144680693518767E-2</c:v>
                </c:pt>
                <c:pt idx="360">
                  <c:v>1.515851621878884E-2</c:v>
                </c:pt>
                <c:pt idx="361">
                  <c:v>1.5173015118222269E-2</c:v>
                </c:pt>
                <c:pt idx="362">
                  <c:v>1.518878304311567E-2</c:v>
                </c:pt>
                <c:pt idx="363">
                  <c:v>1.5201734805468109E-2</c:v>
                </c:pt>
                <c:pt idx="364">
                  <c:v>1.521585789896898E-2</c:v>
                </c:pt>
                <c:pt idx="365">
                  <c:v>1.5230480649568218E-2</c:v>
                </c:pt>
                <c:pt idx="366">
                  <c:v>1.5242899262701729E-2</c:v>
                </c:pt>
                <c:pt idx="367">
                  <c:v>1.5256163590680437E-2</c:v>
                </c:pt>
                <c:pt idx="368">
                  <c:v>1.5269281476069534E-2</c:v>
                </c:pt>
                <c:pt idx="369">
                  <c:v>1.5281069544304263E-2</c:v>
                </c:pt>
                <c:pt idx="370">
                  <c:v>1.5294233876529787E-2</c:v>
                </c:pt>
                <c:pt idx="371">
                  <c:v>1.5304361888169433E-2</c:v>
                </c:pt>
                <c:pt idx="372">
                  <c:v>1.5315064065945072E-2</c:v>
                </c:pt>
                <c:pt idx="373">
                  <c:v>1.5325657156722941E-2</c:v>
                </c:pt>
                <c:pt idx="374">
                  <c:v>1.5336873148721269E-2</c:v>
                </c:pt>
                <c:pt idx="375">
                  <c:v>1.5346408194055597E-2</c:v>
                </c:pt>
                <c:pt idx="376">
                  <c:v>1.5357505174659536E-2</c:v>
                </c:pt>
                <c:pt idx="377">
                  <c:v>1.5367115153876962E-2</c:v>
                </c:pt>
                <c:pt idx="378">
                  <c:v>1.5375277423925785E-2</c:v>
                </c:pt>
                <c:pt idx="379">
                  <c:v>1.5385232394954837E-2</c:v>
                </c:pt>
                <c:pt idx="380">
                  <c:v>1.5392582143369405E-2</c:v>
                </c:pt>
                <c:pt idx="381">
                  <c:v>1.5400575808384987E-2</c:v>
                </c:pt>
                <c:pt idx="382">
                  <c:v>1.5408683439188234E-2</c:v>
                </c:pt>
                <c:pt idx="383">
                  <c:v>1.5414621750910578E-2</c:v>
                </c:pt>
                <c:pt idx="384">
                  <c:v>1.5421687561292181E-2</c:v>
                </c:pt>
                <c:pt idx="385">
                  <c:v>1.5428101311258057E-2</c:v>
                </c:pt>
                <c:pt idx="386">
                  <c:v>1.5433946609389706E-2</c:v>
                </c:pt>
                <c:pt idx="387">
                  <c:v>1.5439129796965141E-2</c:v>
                </c:pt>
                <c:pt idx="388">
                  <c:v>1.5444453732144885E-2</c:v>
                </c:pt>
                <c:pt idx="389">
                  <c:v>1.5449520396367968E-2</c:v>
                </c:pt>
                <c:pt idx="390">
                  <c:v>1.5453424764225641E-2</c:v>
                </c:pt>
                <c:pt idx="391">
                  <c:v>1.5457774306214872E-2</c:v>
                </c:pt>
                <c:pt idx="392">
                  <c:v>1.5460569502244344E-2</c:v>
                </c:pt>
                <c:pt idx="393">
                  <c:v>1.5464536268346875E-2</c:v>
                </c:pt>
                <c:pt idx="394">
                  <c:v>1.5466368259290569E-2</c:v>
                </c:pt>
                <c:pt idx="395">
                  <c:v>1.5467262165159364E-2</c:v>
                </c:pt>
                <c:pt idx="396">
                  <c:v>1.5469139083330464E-2</c:v>
                </c:pt>
                <c:pt idx="397">
                  <c:v>1.5470242797074161E-2</c:v>
                </c:pt>
                <c:pt idx="398">
                  <c:v>1.5470850699982393E-2</c:v>
                </c:pt>
                <c:pt idx="399">
                  <c:v>1.5470991253541953E-2</c:v>
                </c:pt>
                <c:pt idx="400">
                  <c:v>1.5470339303745291E-2</c:v>
                </c:pt>
                <c:pt idx="401">
                  <c:v>1.5470527248535305E-2</c:v>
                </c:pt>
                <c:pt idx="402">
                  <c:v>1.5469512051256452E-2</c:v>
                </c:pt>
                <c:pt idx="403">
                  <c:v>1.5467393511619257E-2</c:v>
                </c:pt>
                <c:pt idx="404">
                  <c:v>1.5464862560267518E-2</c:v>
                </c:pt>
                <c:pt idx="405">
                  <c:v>1.546268407295002E-2</c:v>
                </c:pt>
                <c:pt idx="406">
                  <c:v>1.545907336741696E-2</c:v>
                </c:pt>
                <c:pt idx="407">
                  <c:v>1.5454441219925273E-2</c:v>
                </c:pt>
                <c:pt idx="408">
                  <c:v>1.5450170098083291E-2</c:v>
                </c:pt>
                <c:pt idx="409">
                  <c:v>1.544533524677672E-2</c:v>
                </c:pt>
                <c:pt idx="410">
                  <c:v>1.5440321583398198E-2</c:v>
                </c:pt>
                <c:pt idx="411">
                  <c:v>1.543415615445499E-2</c:v>
                </c:pt>
                <c:pt idx="412">
                  <c:v>1.5427632205731253E-2</c:v>
                </c:pt>
                <c:pt idx="413">
                  <c:v>1.5421889017557306E-2</c:v>
                </c:pt>
                <c:pt idx="414">
                  <c:v>1.5413594220720467E-2</c:v>
                </c:pt>
                <c:pt idx="415">
                  <c:v>1.5406410797508601E-2</c:v>
                </c:pt>
                <c:pt idx="416">
                  <c:v>1.5397528624105237E-2</c:v>
                </c:pt>
                <c:pt idx="417">
                  <c:v>1.538811233199187E-2</c:v>
                </c:pt>
                <c:pt idx="418">
                  <c:v>1.537888834238931E-2</c:v>
                </c:pt>
                <c:pt idx="419">
                  <c:v>1.5368027947896041E-2</c:v>
                </c:pt>
                <c:pt idx="420">
                  <c:v>1.535731605219858E-2</c:v>
                </c:pt>
                <c:pt idx="421">
                  <c:v>1.5345853109643129E-2</c:v>
                </c:pt>
                <c:pt idx="422">
                  <c:v>1.5334217089422175E-2</c:v>
                </c:pt>
                <c:pt idx="423">
                  <c:v>1.5321471134275021E-2</c:v>
                </c:pt>
                <c:pt idx="424">
                  <c:v>1.5308023588665721E-2</c:v>
                </c:pt>
                <c:pt idx="425">
                  <c:v>1.5295871097898588E-2</c:v>
                </c:pt>
                <c:pt idx="426">
                  <c:v>1.5280127027305208E-2</c:v>
                </c:pt>
                <c:pt idx="427">
                  <c:v>1.5266495681523327E-2</c:v>
                </c:pt>
                <c:pt idx="428">
                  <c:v>1.5250779657682834E-2</c:v>
                </c:pt>
                <c:pt idx="429">
                  <c:v>1.523432800365584E-2</c:v>
                </c:pt>
                <c:pt idx="430">
                  <c:v>1.52178532243051E-2</c:v>
                </c:pt>
                <c:pt idx="431">
                  <c:v>1.5198999935412693E-2</c:v>
                </c:pt>
                <c:pt idx="432">
                  <c:v>1.5182492876205165E-2</c:v>
                </c:pt>
                <c:pt idx="433">
                  <c:v>1.5163579772775056E-2</c:v>
                </c:pt>
                <c:pt idx="434">
                  <c:v>1.5143366370329496E-2</c:v>
                </c:pt>
                <c:pt idx="435">
                  <c:v>1.5124468291838481E-2</c:v>
                </c:pt>
                <c:pt idx="436">
                  <c:v>1.510361003213311E-2</c:v>
                </c:pt>
                <c:pt idx="437">
                  <c:v>1.5081986978806536E-2</c:v>
                </c:pt>
                <c:pt idx="438">
                  <c:v>1.5061277770836972E-2</c:v>
                </c:pt>
                <c:pt idx="439">
                  <c:v>1.5038965931620973E-2</c:v>
                </c:pt>
                <c:pt idx="440">
                  <c:v>1.5014905680712873E-2</c:v>
                </c:pt>
                <c:pt idx="441">
                  <c:v>1.4992179451583402E-2</c:v>
                </c:pt>
                <c:pt idx="442">
                  <c:v>1.4967198339884302E-2</c:v>
                </c:pt>
                <c:pt idx="443">
                  <c:v>1.4941975644167667E-2</c:v>
                </c:pt>
                <c:pt idx="444">
                  <c:v>1.4916587425644131E-2</c:v>
                </c:pt>
                <c:pt idx="445">
                  <c:v>1.4887897076703578E-2</c:v>
                </c:pt>
                <c:pt idx="446">
                  <c:v>1.4862922509224448E-2</c:v>
                </c:pt>
                <c:pt idx="447">
                  <c:v>1.4834760727022342E-2</c:v>
                </c:pt>
                <c:pt idx="448">
                  <c:v>1.4804591983313489E-2</c:v>
                </c:pt>
                <c:pt idx="449">
                  <c:v>1.4777319927170719E-2</c:v>
                </c:pt>
                <c:pt idx="450">
                  <c:v>1.4748038957363294E-2</c:v>
                </c:pt>
                <c:pt idx="451">
                  <c:v>1.4717435499150132E-2</c:v>
                </c:pt>
                <c:pt idx="452">
                  <c:v>1.4685981764042596E-2</c:v>
                </c:pt>
                <c:pt idx="453">
                  <c:v>1.4654162292851219E-2</c:v>
                </c:pt>
                <c:pt idx="454">
                  <c:v>1.4618608895387311E-2</c:v>
                </c:pt>
                <c:pt idx="455">
                  <c:v>1.4587481193609612E-2</c:v>
                </c:pt>
                <c:pt idx="456">
                  <c:v>1.4553487900547515E-2</c:v>
                </c:pt>
                <c:pt idx="457">
                  <c:v>1.4516733478481661E-2</c:v>
                </c:pt>
                <c:pt idx="458">
                  <c:v>1.448271951892284E-2</c:v>
                </c:pt>
                <c:pt idx="459">
                  <c:v>1.4445941379375051E-2</c:v>
                </c:pt>
                <c:pt idx="460">
                  <c:v>1.4407732261841267E-2</c:v>
                </c:pt>
                <c:pt idx="461">
                  <c:v>1.4372135884600273E-2</c:v>
                </c:pt>
                <c:pt idx="462">
                  <c:v>1.4333106237514886E-2</c:v>
                </c:pt>
                <c:pt idx="463">
                  <c:v>1.4291238121858991E-2</c:v>
                </c:pt>
                <c:pt idx="464">
                  <c:v>1.4253297262731253E-2</c:v>
                </c:pt>
                <c:pt idx="465">
                  <c:v>1.4211676657454901E-2</c:v>
                </c:pt>
                <c:pt idx="466">
                  <c:v>1.4168582965230686E-2</c:v>
                </c:pt>
                <c:pt idx="467">
                  <c:v>1.4127951212980694E-2</c:v>
                </c:pt>
                <c:pt idx="468">
                  <c:v>1.4084821091084424E-2</c:v>
                </c:pt>
                <c:pt idx="469">
                  <c:v>1.4039905159485314E-2</c:v>
                </c:pt>
                <c:pt idx="470">
                  <c:v>1.3995655569532242E-2</c:v>
                </c:pt>
                <c:pt idx="471">
                  <c:v>1.3946086825931077E-2</c:v>
                </c:pt>
                <c:pt idx="472">
                  <c:v>1.390226471405284E-2</c:v>
                </c:pt>
                <c:pt idx="473">
                  <c:v>1.3857184470681358E-2</c:v>
                </c:pt>
                <c:pt idx="474">
                  <c:v>1.3807642781666452E-2</c:v>
                </c:pt>
                <c:pt idx="475">
                  <c:v>1.3757861663285739E-2</c:v>
                </c:pt>
                <c:pt idx="476">
                  <c:v>1.3708120914409122E-2</c:v>
                </c:pt>
                <c:pt idx="477">
                  <c:v>1.3655066100139054E-2</c:v>
                </c:pt>
                <c:pt idx="478">
                  <c:v>1.3600925506772128E-2</c:v>
                </c:pt>
                <c:pt idx="479">
                  <c:v>1.3546401452172636E-2</c:v>
                </c:pt>
                <c:pt idx="480">
                  <c:v>1.3487217453879827E-2</c:v>
                </c:pt>
                <c:pt idx="481">
                  <c:v>1.3434744014513717E-2</c:v>
                </c:pt>
                <c:pt idx="482">
                  <c:v>1.3379626276260208E-2</c:v>
                </c:pt>
                <c:pt idx="483">
                  <c:v>1.3322732336743271E-2</c:v>
                </c:pt>
                <c:pt idx="484">
                  <c:v>1.3269320937621731E-2</c:v>
                </c:pt>
                <c:pt idx="485">
                  <c:v>1.3215682252434373E-2</c:v>
                </c:pt>
                <c:pt idx="486">
                  <c:v>1.3159982142506669E-2</c:v>
                </c:pt>
                <c:pt idx="487">
                  <c:v>1.3111024686888427E-2</c:v>
                </c:pt>
                <c:pt idx="488">
                  <c:v>1.3057453772255681E-2</c:v>
                </c:pt>
                <c:pt idx="489">
                  <c:v>1.3005676851719158E-2</c:v>
                </c:pt>
                <c:pt idx="490">
                  <c:v>1.2955550628805839E-2</c:v>
                </c:pt>
                <c:pt idx="491">
                  <c:v>1.2902221806643903E-2</c:v>
                </c:pt>
                <c:pt idx="492">
                  <c:v>1.2856513615327622E-2</c:v>
                </c:pt>
                <c:pt idx="493">
                  <c:v>1.2807057507576745E-2</c:v>
                </c:pt>
                <c:pt idx="494">
                  <c:v>1.275550992496889E-2</c:v>
                </c:pt>
                <c:pt idx="495">
                  <c:v>1.2710433207266916E-2</c:v>
                </c:pt>
                <c:pt idx="496">
                  <c:v>1.2662268155685325E-2</c:v>
                </c:pt>
                <c:pt idx="497">
                  <c:v>1.2617191939868702E-2</c:v>
                </c:pt>
                <c:pt idx="498">
                  <c:v>1.2571335303679813E-2</c:v>
                </c:pt>
                <c:pt idx="499">
                  <c:v>1.2526042092225936E-2</c:v>
                </c:pt>
                <c:pt idx="500">
                  <c:v>1.247801467809731E-2</c:v>
                </c:pt>
                <c:pt idx="501">
                  <c:v>1.2436929881147028E-2</c:v>
                </c:pt>
                <c:pt idx="502">
                  <c:v>1.2391675503825904E-2</c:v>
                </c:pt>
                <c:pt idx="503">
                  <c:v>1.234860031565123E-2</c:v>
                </c:pt>
                <c:pt idx="504">
                  <c:v>1.230844168501276E-2</c:v>
                </c:pt>
                <c:pt idx="505">
                  <c:v>1.2266645759960008E-2</c:v>
                </c:pt>
                <c:pt idx="506">
                  <c:v>1.2224642870140513E-2</c:v>
                </c:pt>
                <c:pt idx="507">
                  <c:v>1.2185551145802026E-2</c:v>
                </c:pt>
                <c:pt idx="508">
                  <c:v>1.2142412984074476E-2</c:v>
                </c:pt>
                <c:pt idx="509">
                  <c:v>1.2105996578408815E-2</c:v>
                </c:pt>
                <c:pt idx="510">
                  <c:v>1.207019582308032E-2</c:v>
                </c:pt>
                <c:pt idx="511">
                  <c:v>1.2032230291766186E-2</c:v>
                </c:pt>
                <c:pt idx="512">
                  <c:v>1.1994950362185213E-2</c:v>
                </c:pt>
                <c:pt idx="513">
                  <c:v>1.1960415184530563E-2</c:v>
                </c:pt>
                <c:pt idx="514">
                  <c:v>1.1924283989894818E-2</c:v>
                </c:pt>
                <c:pt idx="515">
                  <c:v>1.1890344742564452E-2</c:v>
                </c:pt>
                <c:pt idx="516">
                  <c:v>1.1857189375178812E-2</c:v>
                </c:pt>
                <c:pt idx="517">
                  <c:v>1.1821565441711077E-2</c:v>
                </c:pt>
                <c:pt idx="518">
                  <c:v>1.1792041138446464E-2</c:v>
                </c:pt>
                <c:pt idx="519">
                  <c:v>1.1760416331602585E-2</c:v>
                </c:pt>
                <c:pt idx="520">
                  <c:v>1.1727996505937069E-2</c:v>
                </c:pt>
                <c:pt idx="521">
                  <c:v>1.1700043881009885E-2</c:v>
                </c:pt>
                <c:pt idx="522">
                  <c:v>1.1671728000150566E-2</c:v>
                </c:pt>
                <c:pt idx="523">
                  <c:v>1.1643392962024416E-2</c:v>
                </c:pt>
                <c:pt idx="524">
                  <c:v>1.1615972517462965E-2</c:v>
                </c:pt>
                <c:pt idx="525">
                  <c:v>1.1589509477930245E-2</c:v>
                </c:pt>
                <c:pt idx="526">
                  <c:v>1.1561583393746433E-2</c:v>
                </c:pt>
                <c:pt idx="527">
                  <c:v>1.1538250627131865E-2</c:v>
                </c:pt>
                <c:pt idx="528">
                  <c:v>1.1514264095822744E-2</c:v>
                </c:pt>
                <c:pt idx="529">
                  <c:v>1.148997112175062E-2</c:v>
                </c:pt>
                <c:pt idx="530">
                  <c:v>1.1468420592794924E-2</c:v>
                </c:pt>
                <c:pt idx="531">
                  <c:v>1.1446579776201444E-2</c:v>
                </c:pt>
                <c:pt idx="532">
                  <c:v>1.1425461881112551E-2</c:v>
                </c:pt>
                <c:pt idx="533">
                  <c:v>1.1406267392101349E-2</c:v>
                </c:pt>
                <c:pt idx="534">
                  <c:v>1.1386807696685744E-2</c:v>
                </c:pt>
                <c:pt idx="535">
                  <c:v>1.136847872977771E-2</c:v>
                </c:pt>
                <c:pt idx="536">
                  <c:v>1.1351589894429871E-2</c:v>
                </c:pt>
                <c:pt idx="537">
                  <c:v>1.1335333606312298E-2</c:v>
                </c:pt>
                <c:pt idx="538">
                  <c:v>1.1319675196812396E-2</c:v>
                </c:pt>
                <c:pt idx="539">
                  <c:v>1.1305004508091965E-2</c:v>
                </c:pt>
                <c:pt idx="540">
                  <c:v>1.1290660754429501E-2</c:v>
                </c:pt>
                <c:pt idx="541">
                  <c:v>1.1278583959845089E-2</c:v>
                </c:pt>
                <c:pt idx="542">
                  <c:v>1.126695426837134E-2</c:v>
                </c:pt>
                <c:pt idx="543">
                  <c:v>1.1255557468465337E-2</c:v>
                </c:pt>
                <c:pt idx="544">
                  <c:v>1.1245779310518386E-2</c:v>
                </c:pt>
                <c:pt idx="545">
                  <c:v>1.1237652163298901E-2</c:v>
                </c:pt>
                <c:pt idx="546">
                  <c:v>1.1228912745052758E-2</c:v>
                </c:pt>
                <c:pt idx="547">
                  <c:v>1.1222506579562171E-2</c:v>
                </c:pt>
                <c:pt idx="548">
                  <c:v>1.1216194459753085E-2</c:v>
                </c:pt>
                <c:pt idx="549">
                  <c:v>1.1210936711502037E-2</c:v>
                </c:pt>
                <c:pt idx="550">
                  <c:v>1.1207018162256516E-2</c:v>
                </c:pt>
                <c:pt idx="551">
                  <c:v>1.1203379857385409E-2</c:v>
                </c:pt>
                <c:pt idx="552">
                  <c:v>1.1201324554730979E-2</c:v>
                </c:pt>
                <c:pt idx="553">
                  <c:v>1.1200002323393252E-2</c:v>
                </c:pt>
                <c:pt idx="554">
                  <c:v>1.1200016652616015E-2</c:v>
                </c:pt>
                <c:pt idx="555">
                  <c:v>1.1200880603599297E-2</c:v>
                </c:pt>
                <c:pt idx="556">
                  <c:v>1.1202572863919767E-2</c:v>
                </c:pt>
                <c:pt idx="557">
                  <c:v>1.1206442919419369E-2</c:v>
                </c:pt>
                <c:pt idx="558">
                  <c:v>1.1209822342307805E-2</c:v>
                </c:pt>
                <c:pt idx="559">
                  <c:v>1.1214831925742325E-2</c:v>
                </c:pt>
                <c:pt idx="560">
                  <c:v>1.1221255493813396E-2</c:v>
                </c:pt>
                <c:pt idx="561">
                  <c:v>1.1228173544495139E-2</c:v>
                </c:pt>
                <c:pt idx="562">
                  <c:v>1.1236206998738271E-2</c:v>
                </c:pt>
                <c:pt idx="563">
                  <c:v>1.1245534152302776E-2</c:v>
                </c:pt>
                <c:pt idx="564">
                  <c:v>1.125500737587847E-2</c:v>
                </c:pt>
                <c:pt idx="565">
                  <c:v>1.1266174651543715E-2</c:v>
                </c:pt>
                <c:pt idx="566">
                  <c:v>1.1279677613730606E-2</c:v>
                </c:pt>
                <c:pt idx="567">
                  <c:v>1.1292182122823043E-2</c:v>
                </c:pt>
                <c:pt idx="568">
                  <c:v>1.1307092460622396E-2</c:v>
                </c:pt>
                <c:pt idx="569">
                  <c:v>1.1323401879304798E-2</c:v>
                </c:pt>
                <c:pt idx="570">
                  <c:v>1.1339620076312201E-2</c:v>
                </c:pt>
                <c:pt idx="571">
                  <c:v>1.1357823445119198E-2</c:v>
                </c:pt>
                <c:pt idx="572">
                  <c:v>1.1378061363962539E-2</c:v>
                </c:pt>
                <c:pt idx="573">
                  <c:v>1.1397247333089899E-2</c:v>
                </c:pt>
                <c:pt idx="574">
                  <c:v>1.142016207431366E-2</c:v>
                </c:pt>
                <c:pt idx="575">
                  <c:v>1.144162410236795E-2</c:v>
                </c:pt>
                <c:pt idx="576">
                  <c:v>1.1464812339706259E-2</c:v>
                </c:pt>
                <c:pt idx="577">
                  <c:v>1.1489527212437355E-2</c:v>
                </c:pt>
                <c:pt idx="578">
                  <c:v>1.1516698124017479E-2</c:v>
                </c:pt>
                <c:pt idx="579">
                  <c:v>1.154289469308608E-2</c:v>
                </c:pt>
                <c:pt idx="580">
                  <c:v>1.1573746041666524E-2</c:v>
                </c:pt>
                <c:pt idx="581">
                  <c:v>1.1602427394157386E-2</c:v>
                </c:pt>
                <c:pt idx="582">
                  <c:v>1.1632095034751398E-2</c:v>
                </c:pt>
                <c:pt idx="583">
                  <c:v>1.1665126089650608E-2</c:v>
                </c:pt>
                <c:pt idx="584">
                  <c:v>1.1697468182212874E-2</c:v>
                </c:pt>
                <c:pt idx="585">
                  <c:v>1.1732199321091371E-2</c:v>
                </c:pt>
                <c:pt idx="586">
                  <c:v>1.1770937743168895E-2</c:v>
                </c:pt>
                <c:pt idx="587">
                  <c:v>1.1803687082772596E-2</c:v>
                </c:pt>
                <c:pt idx="588">
                  <c:v>1.1842114468417679E-2</c:v>
                </c:pt>
                <c:pt idx="589">
                  <c:v>1.18835542247676E-2</c:v>
                </c:pt>
                <c:pt idx="590">
                  <c:v>1.1922306479227039E-2</c:v>
                </c:pt>
                <c:pt idx="591">
                  <c:v>1.196407930315384E-2</c:v>
                </c:pt>
                <c:pt idx="592">
                  <c:v>1.2009003718633953E-2</c:v>
                </c:pt>
                <c:pt idx="593">
                  <c:v>1.2051813091281335E-2</c:v>
                </c:pt>
                <c:pt idx="594">
                  <c:v>1.2097403659125674E-2</c:v>
                </c:pt>
                <c:pt idx="595">
                  <c:v>1.2145059963324283E-2</c:v>
                </c:pt>
                <c:pt idx="596">
                  <c:v>1.2183117439823914E-2</c:v>
                </c:pt>
                <c:pt idx="597">
                  <c:v>1.2221676010824953E-2</c:v>
                </c:pt>
                <c:pt idx="598">
                  <c:v>1.2254819359023911E-2</c:v>
                </c:pt>
                <c:pt idx="599">
                  <c:v>1.228107841027112E-2</c:v>
                </c:pt>
                <c:pt idx="600">
                  <c:v>1.2305231798772876E-2</c:v>
                </c:pt>
                <c:pt idx="601">
                  <c:v>1.2327152228189992E-2</c:v>
                </c:pt>
                <c:pt idx="602">
                  <c:v>1.2348270258663335E-2</c:v>
                </c:pt>
                <c:pt idx="603">
                  <c:v>1.2371390067462197E-2</c:v>
                </c:pt>
                <c:pt idx="604">
                  <c:v>1.2391051808768455E-2</c:v>
                </c:pt>
                <c:pt idx="605">
                  <c:v>1.2412163426678908E-2</c:v>
                </c:pt>
                <c:pt idx="606">
                  <c:v>1.2434136057653219E-2</c:v>
                </c:pt>
                <c:pt idx="607">
                  <c:v>1.2454886499872886E-2</c:v>
                </c:pt>
                <c:pt idx="608">
                  <c:v>1.2474847284218328E-2</c:v>
                </c:pt>
                <c:pt idx="609">
                  <c:v>1.2496367807074339E-2</c:v>
                </c:pt>
                <c:pt idx="610">
                  <c:v>1.2516794894237295E-2</c:v>
                </c:pt>
                <c:pt idx="611">
                  <c:v>1.2536006533561546E-2</c:v>
                </c:pt>
                <c:pt idx="612">
                  <c:v>1.255852904882151E-2</c:v>
                </c:pt>
                <c:pt idx="613">
                  <c:v>1.2576733359552759E-2</c:v>
                </c:pt>
                <c:pt idx="614">
                  <c:v>1.2597142588532974E-2</c:v>
                </c:pt>
                <c:pt idx="615">
                  <c:v>1.261820185564423E-2</c:v>
                </c:pt>
                <c:pt idx="616">
                  <c:v>1.2637280982872263E-2</c:v>
                </c:pt>
                <c:pt idx="617">
                  <c:v>1.2657126699675511E-2</c:v>
                </c:pt>
                <c:pt idx="618">
                  <c:v>1.2678557350773506E-2</c:v>
                </c:pt>
                <c:pt idx="619">
                  <c:v>1.2696440687673612E-2</c:v>
                </c:pt>
                <c:pt idx="620">
                  <c:v>1.2715689606757829E-2</c:v>
                </c:pt>
                <c:pt idx="621">
                  <c:v>1.2736520523921314E-2</c:v>
                </c:pt>
                <c:pt idx="622">
                  <c:v>1.2754787611847085E-2</c:v>
                </c:pt>
                <c:pt idx="623">
                  <c:v>1.2773113715280502E-2</c:v>
                </c:pt>
                <c:pt idx="624">
                  <c:v>1.279291363863256E-2</c:v>
                </c:pt>
                <c:pt idx="625">
                  <c:v>1.28108934638158E-2</c:v>
                </c:pt>
                <c:pt idx="626">
                  <c:v>1.2830871667504783E-2</c:v>
                </c:pt>
                <c:pt idx="627">
                  <c:v>1.2848138026423433E-2</c:v>
                </c:pt>
                <c:pt idx="628">
                  <c:v>1.2866856541616241E-2</c:v>
                </c:pt>
                <c:pt idx="629">
                  <c:v>1.2885816967265184E-2</c:v>
                </c:pt>
                <c:pt idx="630">
                  <c:v>1.2903202846990017E-2</c:v>
                </c:pt>
                <c:pt idx="631">
                  <c:v>1.2921430346885122E-2</c:v>
                </c:pt>
                <c:pt idx="632">
                  <c:v>1.2940222558160654E-2</c:v>
                </c:pt>
                <c:pt idx="633">
                  <c:v>1.2956997836290124E-2</c:v>
                </c:pt>
                <c:pt idx="634">
                  <c:v>1.2975884974074252E-2</c:v>
                </c:pt>
                <c:pt idx="635">
                  <c:v>1.2992086389749784E-2</c:v>
                </c:pt>
                <c:pt idx="636">
                  <c:v>1.3008503258260994E-2</c:v>
                </c:pt>
                <c:pt idx="637">
                  <c:v>1.3025389585738073E-2</c:v>
                </c:pt>
                <c:pt idx="638">
                  <c:v>1.3043142648612244E-2</c:v>
                </c:pt>
                <c:pt idx="639">
                  <c:v>1.305916805734814E-2</c:v>
                </c:pt>
                <c:pt idx="640">
                  <c:v>1.3077689461915931E-2</c:v>
                </c:pt>
                <c:pt idx="641">
                  <c:v>1.3093837572210007E-2</c:v>
                </c:pt>
                <c:pt idx="642">
                  <c:v>1.310887134512516E-2</c:v>
                </c:pt>
                <c:pt idx="643">
                  <c:v>1.3126293067235574E-2</c:v>
                </c:pt>
                <c:pt idx="644">
                  <c:v>1.3141603530718382E-2</c:v>
                </c:pt>
                <c:pt idx="645">
                  <c:v>1.3157179109289352E-2</c:v>
                </c:pt>
                <c:pt idx="646">
                  <c:v>1.3173625709357583E-2</c:v>
                </c:pt>
                <c:pt idx="647">
                  <c:v>1.3187930462792919E-2</c:v>
                </c:pt>
                <c:pt idx="648">
                  <c:v>1.32030421693555E-2</c:v>
                </c:pt>
                <c:pt idx="649">
                  <c:v>1.321947597714526E-2</c:v>
                </c:pt>
                <c:pt idx="650">
                  <c:v>1.3233263078654946E-2</c:v>
                </c:pt>
                <c:pt idx="651">
                  <c:v>1.3247875567331455E-2</c:v>
                </c:pt>
                <c:pt idx="652">
                  <c:v>1.3263751536958881E-2</c:v>
                </c:pt>
                <c:pt idx="653">
                  <c:v>1.3278018009201326E-2</c:v>
                </c:pt>
                <c:pt idx="654">
                  <c:v>1.3291634323494362E-2</c:v>
                </c:pt>
                <c:pt idx="655">
                  <c:v>1.3306501621204291E-2</c:v>
                </c:pt>
                <c:pt idx="656">
                  <c:v>1.3319758448373811E-2</c:v>
                </c:pt>
                <c:pt idx="657">
                  <c:v>1.3333792474141778E-2</c:v>
                </c:pt>
                <c:pt idx="658">
                  <c:v>1.3348507896987688E-2</c:v>
                </c:pt>
                <c:pt idx="659">
                  <c:v>1.3359872773981896E-2</c:v>
                </c:pt>
                <c:pt idx="660">
                  <c:v>1.3373356794821592E-2</c:v>
                </c:pt>
                <c:pt idx="661">
                  <c:v>1.3387045968444818E-2</c:v>
                </c:pt>
                <c:pt idx="662">
                  <c:v>1.3399271951829184E-2</c:v>
                </c:pt>
                <c:pt idx="663">
                  <c:v>1.3411698189908373E-2</c:v>
                </c:pt>
                <c:pt idx="664">
                  <c:v>1.3424830443291326E-2</c:v>
                </c:pt>
                <c:pt idx="665">
                  <c:v>1.3437005130493382E-2</c:v>
                </c:pt>
                <c:pt idx="666">
                  <c:v>1.3448852999622906E-2</c:v>
                </c:pt>
                <c:pt idx="667">
                  <c:v>1.3461772211887406E-2</c:v>
                </c:pt>
                <c:pt idx="668">
                  <c:v>1.3472450821501752E-2</c:v>
                </c:pt>
                <c:pt idx="669">
                  <c:v>1.3485070282394488E-2</c:v>
                </c:pt>
                <c:pt idx="670">
                  <c:v>1.349604870991339E-2</c:v>
                </c:pt>
                <c:pt idx="671">
                  <c:v>1.350609533901566E-2</c:v>
                </c:pt>
                <c:pt idx="672">
                  <c:v>1.3518089103427776E-2</c:v>
                </c:pt>
                <c:pt idx="673">
                  <c:v>1.3527670755982079E-2</c:v>
                </c:pt>
                <c:pt idx="674">
                  <c:v>1.3538398485539182E-2</c:v>
                </c:pt>
                <c:pt idx="675">
                  <c:v>1.354908198705285E-2</c:v>
                </c:pt>
                <c:pt idx="676">
                  <c:v>1.3558636597327244E-2</c:v>
                </c:pt>
                <c:pt idx="677">
                  <c:v>1.3568822029267059E-2</c:v>
                </c:pt>
                <c:pt idx="678">
                  <c:v>1.3578826489219242E-2</c:v>
                </c:pt>
                <c:pt idx="679">
                  <c:v>1.3587871388829428E-2</c:v>
                </c:pt>
                <c:pt idx="680">
                  <c:v>1.3596819072116925E-2</c:v>
                </c:pt>
                <c:pt idx="681">
                  <c:v>1.3606634938835778E-2</c:v>
                </c:pt>
                <c:pt idx="682">
                  <c:v>1.3614957524227932E-2</c:v>
                </c:pt>
                <c:pt idx="683">
                  <c:v>1.3622457663220663E-2</c:v>
                </c:pt>
                <c:pt idx="684">
                  <c:v>1.3631301084054298E-2</c:v>
                </c:pt>
                <c:pt idx="685">
                  <c:v>1.3638874401068252E-2</c:v>
                </c:pt>
                <c:pt idx="686">
                  <c:v>1.3646998979047864E-2</c:v>
                </c:pt>
                <c:pt idx="687">
                  <c:v>1.3654765348683612E-2</c:v>
                </c:pt>
                <c:pt idx="688">
                  <c:v>1.3661920628637228E-2</c:v>
                </c:pt>
                <c:pt idx="689">
                  <c:v>1.367037552468321E-2</c:v>
                </c:pt>
                <c:pt idx="690">
                  <c:v>1.3676557910956731E-2</c:v>
                </c:pt>
                <c:pt idx="691">
                  <c:v>1.3683311075787677E-2</c:v>
                </c:pt>
              </c:numCache>
            </c:numRef>
          </c:val>
          <c:smooth val="0"/>
        </c:ser>
        <c:ser>
          <c:idx val="1"/>
          <c:order val="0"/>
          <c:tx>
            <c:strRef>
              <c:f>Eur6M!$AG$2</c:f>
              <c:strCache>
                <c:ptCount val="1"/>
                <c:pt idx="0">
                  <c:v>Fwd Rate </c:v>
                </c:pt>
              </c:strCache>
            </c:strRef>
          </c:tx>
          <c:marker>
            <c:symbol val="none"/>
          </c:marker>
          <c:cat>
            <c:numRef>
              <c:f>Eur6M!$AB$3:$AB$694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Eur6M!$AG$3:$AG$694</c:f>
              <c:numCache>
                <c:formatCode>0.0000%</c:formatCode>
                <c:ptCount val="692"/>
                <c:pt idx="0">
                  <c:v>2.4300000000004727E-4</c:v>
                </c:pt>
                <c:pt idx="1">
                  <c:v>2.500000001691961E-4</c:v>
                </c:pt>
                <c:pt idx="2">
                  <c:v>2.2999999999982507E-4</c:v>
                </c:pt>
                <c:pt idx="3">
                  <c:v>2.2000000000029933E-4</c:v>
                </c:pt>
                <c:pt idx="4">
                  <c:v>2.1000000000036557E-4</c:v>
                </c:pt>
                <c:pt idx="5">
                  <c:v>2.0000000000000695E-4</c:v>
                </c:pt>
                <c:pt idx="6">
                  <c:v>1.9999999999781578E-4</c:v>
                </c:pt>
                <c:pt idx="7">
                  <c:v>2.0999999999981179E-4</c:v>
                </c:pt>
                <c:pt idx="8">
                  <c:v>2.0999999999965038E-4</c:v>
                </c:pt>
                <c:pt idx="9">
                  <c:v>2.4999999992865273E-4</c:v>
                </c:pt>
                <c:pt idx="10">
                  <c:v>2.8999999999998835E-4</c:v>
                </c:pt>
                <c:pt idx="11">
                  <c:v>3.3000000000019662E-4</c:v>
                </c:pt>
                <c:pt idx="12">
                  <c:v>3.9000000000005149E-4</c:v>
                </c:pt>
                <c:pt idx="13">
                  <c:v>4.7999999999996483E-4</c:v>
                </c:pt>
                <c:pt idx="14">
                  <c:v>5.5999999994007122E-4</c:v>
                </c:pt>
                <c:pt idx="15">
                  <c:v>6.6000000028199177E-4</c:v>
                </c:pt>
                <c:pt idx="16">
                  <c:v>7.6999999998073239E-4</c:v>
                </c:pt>
                <c:pt idx="17">
                  <c:v>8.7999999999665397E-4</c:v>
                </c:pt>
                <c:pt idx="18">
                  <c:v>1.0000000001323523E-3</c:v>
                </c:pt>
                <c:pt idx="19">
                  <c:v>1.0910766541050165E-3</c:v>
                </c:pt>
                <c:pt idx="20">
                  <c:v>1.2801440278168762E-3</c:v>
                </c:pt>
                <c:pt idx="21">
                  <c:v>1.4035534078154332E-3</c:v>
                </c:pt>
                <c:pt idx="22">
                  <c:v>1.5836924812486003E-3</c:v>
                </c:pt>
                <c:pt idx="23">
                  <c:v>1.8039076233852416E-3</c:v>
                </c:pt>
                <c:pt idx="24">
                  <c:v>2.0018321376726114E-3</c:v>
                </c:pt>
                <c:pt idx="25">
                  <c:v>2.2140506741276707E-3</c:v>
                </c:pt>
                <c:pt idx="26">
                  <c:v>2.4491153182888341E-3</c:v>
                </c:pt>
                <c:pt idx="27">
                  <c:v>2.6583779250533993E-3</c:v>
                </c:pt>
                <c:pt idx="28">
                  <c:v>2.888506061461607E-3</c:v>
                </c:pt>
                <c:pt idx="29">
                  <c:v>3.1127418636530532E-3</c:v>
                </c:pt>
                <c:pt idx="30">
                  <c:v>3.3447594862485246E-3</c:v>
                </c:pt>
                <c:pt idx="31">
                  <c:v>3.5652713857088447E-3</c:v>
                </c:pt>
                <c:pt idx="32">
                  <c:v>3.8079132463322979E-3</c:v>
                </c:pt>
                <c:pt idx="33">
                  <c:v>4.0208110769644695E-3</c:v>
                </c:pt>
                <c:pt idx="34">
                  <c:v>4.2605808472853399E-3</c:v>
                </c:pt>
                <c:pt idx="35">
                  <c:v>4.4862542959011424E-3</c:v>
                </c:pt>
                <c:pt idx="36">
                  <c:v>4.7064534818412719E-3</c:v>
                </c:pt>
                <c:pt idx="37">
                  <c:v>4.94058376750955E-3</c:v>
                </c:pt>
                <c:pt idx="38">
                  <c:v>5.1853194488031412E-3</c:v>
                </c:pt>
                <c:pt idx="39">
                  <c:v>5.4167099886542553E-3</c:v>
                </c:pt>
                <c:pt idx="40">
                  <c:v>5.6821239054951353E-3</c:v>
                </c:pt>
                <c:pt idx="41">
                  <c:v>5.913890364133677E-3</c:v>
                </c:pt>
                <c:pt idx="42">
                  <c:v>6.1429732185084608E-3</c:v>
                </c:pt>
                <c:pt idx="43">
                  <c:v>6.3980231378995564E-3</c:v>
                </c:pt>
                <c:pt idx="44">
                  <c:v>6.645743665269206E-3</c:v>
                </c:pt>
                <c:pt idx="45">
                  <c:v>6.8864636672288206E-3</c:v>
                </c:pt>
                <c:pt idx="46">
                  <c:v>7.1440321212132424E-3</c:v>
                </c:pt>
                <c:pt idx="47">
                  <c:v>7.3851290735121441E-3</c:v>
                </c:pt>
                <c:pt idx="48">
                  <c:v>7.634502744940876E-3</c:v>
                </c:pt>
                <c:pt idx="49">
                  <c:v>7.8994751642479273E-3</c:v>
                </c:pt>
                <c:pt idx="50">
                  <c:v>8.131185398492188E-3</c:v>
                </c:pt>
                <c:pt idx="51">
                  <c:v>8.3779261713964725E-3</c:v>
                </c:pt>
                <c:pt idx="52">
                  <c:v>8.6353862160981135E-3</c:v>
                </c:pt>
                <c:pt idx="53">
                  <c:v>8.8672821927722779E-3</c:v>
                </c:pt>
                <c:pt idx="54">
                  <c:v>9.1090460862704326E-3</c:v>
                </c:pt>
                <c:pt idx="55">
                  <c:v>9.3645484419150864E-3</c:v>
                </c:pt>
                <c:pt idx="56">
                  <c:v>9.5868572574541386E-3</c:v>
                </c:pt>
                <c:pt idx="57">
                  <c:v>9.831872587452474E-3</c:v>
                </c:pt>
                <c:pt idx="58">
                  <c:v>1.0071837754199538E-2</c:v>
                </c:pt>
                <c:pt idx="59">
                  <c:v>1.0292266043513182E-2</c:v>
                </c:pt>
                <c:pt idx="60">
                  <c:v>1.0545892473417617E-2</c:v>
                </c:pt>
                <c:pt idx="61">
                  <c:v>1.0772051057878942E-2</c:v>
                </c:pt>
                <c:pt idx="62">
                  <c:v>1.1008217164370511E-2</c:v>
                </c:pt>
                <c:pt idx="63">
                  <c:v>1.126975398367357E-2</c:v>
                </c:pt>
                <c:pt idx="64">
                  <c:v>1.1496920260947089E-2</c:v>
                </c:pt>
                <c:pt idx="65">
                  <c:v>1.1734407420431265E-2</c:v>
                </c:pt>
                <c:pt idx="66">
                  <c:v>1.2013139172885866E-2</c:v>
                </c:pt>
                <c:pt idx="67">
                  <c:v>1.2237100464515756E-2</c:v>
                </c:pt>
                <c:pt idx="68">
                  <c:v>1.2477510227178678E-2</c:v>
                </c:pt>
                <c:pt idx="69">
                  <c:v>1.2730495086845364E-2</c:v>
                </c:pt>
                <c:pt idx="70">
                  <c:v>1.2977397798326268E-2</c:v>
                </c:pt>
                <c:pt idx="71">
                  <c:v>1.3213504354372347E-2</c:v>
                </c:pt>
                <c:pt idx="72">
                  <c:v>1.3470363197783856E-2</c:v>
                </c:pt>
                <c:pt idx="73">
                  <c:v>1.36907808839693E-2</c:v>
                </c:pt>
                <c:pt idx="74">
                  <c:v>1.3921893790415928E-2</c:v>
                </c:pt>
                <c:pt idx="75">
                  <c:v>1.415816432249084E-2</c:v>
                </c:pt>
                <c:pt idx="76">
                  <c:v>1.4370027024526756E-2</c:v>
                </c:pt>
                <c:pt idx="77">
                  <c:v>1.4576821518948194E-2</c:v>
                </c:pt>
                <c:pt idx="78">
                  <c:v>1.4796788681558221E-2</c:v>
                </c:pt>
                <c:pt idx="79">
                  <c:v>1.4983792820074575E-2</c:v>
                </c:pt>
                <c:pt idx="80">
                  <c:v>1.5177371208381763E-2</c:v>
                </c:pt>
                <c:pt idx="81">
                  <c:v>1.5377680028608105E-2</c:v>
                </c:pt>
                <c:pt idx="82">
                  <c:v>1.5551167041281219E-2</c:v>
                </c:pt>
                <c:pt idx="83">
                  <c:v>1.5722443807927464E-2</c:v>
                </c:pt>
                <c:pt idx="84">
                  <c:v>1.5902274472531269E-2</c:v>
                </c:pt>
                <c:pt idx="85">
                  <c:v>1.6066704472971198E-2</c:v>
                </c:pt>
                <c:pt idx="86">
                  <c:v>1.623389463263274E-2</c:v>
                </c:pt>
                <c:pt idx="87">
                  <c:v>1.6399865825171663E-2</c:v>
                </c:pt>
                <c:pt idx="88">
                  <c:v>1.6559160911297503E-2</c:v>
                </c:pt>
                <c:pt idx="89">
                  <c:v>1.6716654336730592E-2</c:v>
                </c:pt>
                <c:pt idx="90">
                  <c:v>1.6867749468593027E-2</c:v>
                </c:pt>
                <c:pt idx="91">
                  <c:v>1.701146782417521E-2</c:v>
                </c:pt>
                <c:pt idx="92">
                  <c:v>1.7160896793129349E-2</c:v>
                </c:pt>
                <c:pt idx="93">
                  <c:v>1.7300953910353266E-2</c:v>
                </c:pt>
                <c:pt idx="94">
                  <c:v>1.7435266921701838E-2</c:v>
                </c:pt>
                <c:pt idx="95">
                  <c:v>1.7573680459659666E-2</c:v>
                </c:pt>
                <c:pt idx="96">
                  <c:v>1.7694397373926307E-2</c:v>
                </c:pt>
                <c:pt idx="97">
                  <c:v>1.7819101682709646E-2</c:v>
                </c:pt>
                <c:pt idx="98">
                  <c:v>1.7948475722454272E-2</c:v>
                </c:pt>
                <c:pt idx="99">
                  <c:v>1.8057515373374494E-2</c:v>
                </c:pt>
                <c:pt idx="100">
                  <c:v>1.8172551074884493E-2</c:v>
                </c:pt>
                <c:pt idx="101">
                  <c:v>1.8287665971982364E-2</c:v>
                </c:pt>
                <c:pt idx="102">
                  <c:v>1.8385256175599492E-2</c:v>
                </c:pt>
                <c:pt idx="103">
                  <c:v>1.8490641132859816E-2</c:v>
                </c:pt>
                <c:pt idx="104">
                  <c:v>1.8586691225423602E-2</c:v>
                </c:pt>
                <c:pt idx="105">
                  <c:v>1.867853797938147E-2</c:v>
                </c:pt>
                <c:pt idx="106">
                  <c:v>1.877445540326593E-2</c:v>
                </c:pt>
                <c:pt idx="107">
                  <c:v>1.8861072098723432E-2</c:v>
                </c:pt>
                <c:pt idx="108">
                  <c:v>1.895003154537166E-2</c:v>
                </c:pt>
                <c:pt idx="109">
                  <c:v>1.9047990089357529E-2</c:v>
                </c:pt>
                <c:pt idx="110">
                  <c:v>1.9131382804243174E-2</c:v>
                </c:pt>
                <c:pt idx="111">
                  <c:v>1.9222084295036589E-2</c:v>
                </c:pt>
                <c:pt idx="112">
                  <c:v>1.9320352502918976E-2</c:v>
                </c:pt>
                <c:pt idx="113">
                  <c:v>1.9409209801653723E-2</c:v>
                </c:pt>
                <c:pt idx="114">
                  <c:v>1.9498630590497466E-2</c:v>
                </c:pt>
                <c:pt idx="115">
                  <c:v>1.9594928516327277E-2</c:v>
                </c:pt>
                <c:pt idx="116">
                  <c:v>1.9686253137043166E-2</c:v>
                </c:pt>
                <c:pt idx="117">
                  <c:v>1.9780465025141646E-2</c:v>
                </c:pt>
                <c:pt idx="118">
                  <c:v>1.9880879959443133E-2</c:v>
                </c:pt>
                <c:pt idx="119">
                  <c:v>1.9961764302463988E-2</c:v>
                </c:pt>
                <c:pt idx="120">
                  <c:v>2.0051804256894026E-2</c:v>
                </c:pt>
                <c:pt idx="121">
                  <c:v>2.0143044422113621E-2</c:v>
                </c:pt>
                <c:pt idx="122">
                  <c:v>2.0223237892709117E-2</c:v>
                </c:pt>
                <c:pt idx="123">
                  <c:v>2.030447213513498E-2</c:v>
                </c:pt>
                <c:pt idx="124">
                  <c:v>2.0386641013648711E-2</c:v>
                </c:pt>
                <c:pt idx="125">
                  <c:v>2.0460335312609823E-2</c:v>
                </c:pt>
                <c:pt idx="126">
                  <c:v>2.0533538328644532E-2</c:v>
                </c:pt>
                <c:pt idx="127">
                  <c:v>2.0609641551616504E-2</c:v>
                </c:pt>
                <c:pt idx="128">
                  <c:v>2.0672780918319388E-2</c:v>
                </c:pt>
                <c:pt idx="129">
                  <c:v>2.074198535166567E-2</c:v>
                </c:pt>
                <c:pt idx="130">
                  <c:v>2.0804453582074719E-2</c:v>
                </c:pt>
                <c:pt idx="131">
                  <c:v>2.0858647626129889E-2</c:v>
                </c:pt>
                <c:pt idx="132">
                  <c:v>2.0916219819527373E-2</c:v>
                </c:pt>
                <c:pt idx="133">
                  <c:v>2.0971225424844978E-2</c:v>
                </c:pt>
                <c:pt idx="134">
                  <c:v>2.1021606748412094E-2</c:v>
                </c:pt>
                <c:pt idx="135">
                  <c:v>2.1073762134965396E-2</c:v>
                </c:pt>
                <c:pt idx="136">
                  <c:v>2.1115463091064168E-2</c:v>
                </c:pt>
                <c:pt idx="137">
                  <c:v>2.1158197433030178E-2</c:v>
                </c:pt>
                <c:pt idx="138">
                  <c:v>2.1199492076373571E-2</c:v>
                </c:pt>
                <c:pt idx="139">
                  <c:v>2.1235323793451017E-2</c:v>
                </c:pt>
                <c:pt idx="140">
                  <c:v>2.1267277146466694E-2</c:v>
                </c:pt>
                <c:pt idx="141">
                  <c:v>2.1300013082335409E-2</c:v>
                </c:pt>
                <c:pt idx="142">
                  <c:v>2.1328078294055128E-2</c:v>
                </c:pt>
                <c:pt idx="143">
                  <c:v>2.1352952199497153E-2</c:v>
                </c:pt>
                <c:pt idx="144">
                  <c:v>2.1379698353385233E-2</c:v>
                </c:pt>
                <c:pt idx="145">
                  <c:v>2.1400412794184417E-2</c:v>
                </c:pt>
                <c:pt idx="146">
                  <c:v>2.1422230494274244E-2</c:v>
                </c:pt>
                <c:pt idx="147">
                  <c:v>2.1441799755204473E-2</c:v>
                </c:pt>
                <c:pt idx="148">
                  <c:v>2.1459399373870199E-2</c:v>
                </c:pt>
                <c:pt idx="149">
                  <c:v>2.1478391617504092E-2</c:v>
                </c:pt>
                <c:pt idx="150">
                  <c:v>2.1491221399626143E-2</c:v>
                </c:pt>
                <c:pt idx="151">
                  <c:v>2.150451190065927E-2</c:v>
                </c:pt>
                <c:pt idx="152">
                  <c:v>2.1517041930742907E-2</c:v>
                </c:pt>
                <c:pt idx="153">
                  <c:v>2.1526383077812104E-2</c:v>
                </c:pt>
                <c:pt idx="154">
                  <c:v>2.1534673604906067E-2</c:v>
                </c:pt>
                <c:pt idx="155">
                  <c:v>2.1540656061421491E-2</c:v>
                </c:pt>
                <c:pt idx="156">
                  <c:v>2.1546301614591347E-2</c:v>
                </c:pt>
                <c:pt idx="157">
                  <c:v>2.1548947299015905E-2</c:v>
                </c:pt>
                <c:pt idx="158">
                  <c:v>2.155215618426232E-2</c:v>
                </c:pt>
                <c:pt idx="159">
                  <c:v>2.1552439840323994E-2</c:v>
                </c:pt>
                <c:pt idx="160">
                  <c:v>2.1551984800146525E-2</c:v>
                </c:pt>
                <c:pt idx="161">
                  <c:v>2.1552611299521691E-2</c:v>
                </c:pt>
                <c:pt idx="162">
                  <c:v>2.1548016986777063E-2</c:v>
                </c:pt>
                <c:pt idx="163">
                  <c:v>2.1544095869410775E-2</c:v>
                </c:pt>
                <c:pt idx="164">
                  <c:v>2.1536969616503407E-2</c:v>
                </c:pt>
                <c:pt idx="165">
                  <c:v>2.153059871416254E-2</c:v>
                </c:pt>
                <c:pt idx="166">
                  <c:v>2.1522573433606959E-2</c:v>
                </c:pt>
                <c:pt idx="167">
                  <c:v>2.1510071665191383E-2</c:v>
                </c:pt>
                <c:pt idx="168">
                  <c:v>2.1499157398810604E-2</c:v>
                </c:pt>
                <c:pt idx="169">
                  <c:v>2.1485779297016391E-2</c:v>
                </c:pt>
                <c:pt idx="170">
                  <c:v>2.1471854983729763E-2</c:v>
                </c:pt>
                <c:pt idx="171">
                  <c:v>2.1456378159068718E-2</c:v>
                </c:pt>
                <c:pt idx="172">
                  <c:v>2.1438681022433976E-2</c:v>
                </c:pt>
                <c:pt idx="173">
                  <c:v>2.1422836557826803E-2</c:v>
                </c:pt>
                <c:pt idx="174">
                  <c:v>2.1404351180645934E-2</c:v>
                </c:pt>
                <c:pt idx="175">
                  <c:v>2.1385194738363214E-2</c:v>
                </c:pt>
                <c:pt idx="176">
                  <c:v>2.1361795953622389E-2</c:v>
                </c:pt>
                <c:pt idx="177">
                  <c:v>2.1340410559409256E-2</c:v>
                </c:pt>
                <c:pt idx="178">
                  <c:v>2.1316302182043407E-2</c:v>
                </c:pt>
                <c:pt idx="179">
                  <c:v>2.1290187781098303E-2</c:v>
                </c:pt>
                <c:pt idx="180">
                  <c:v>2.1264368762609395E-2</c:v>
                </c:pt>
                <c:pt idx="181">
                  <c:v>2.123467511445239E-2</c:v>
                </c:pt>
                <c:pt idx="182">
                  <c:v>2.1208431266723563E-2</c:v>
                </c:pt>
                <c:pt idx="183">
                  <c:v>2.1178159553568051E-2</c:v>
                </c:pt>
                <c:pt idx="184">
                  <c:v>2.1145921931559248E-2</c:v>
                </c:pt>
                <c:pt idx="185">
                  <c:v>2.1116763423026739E-2</c:v>
                </c:pt>
                <c:pt idx="186">
                  <c:v>2.1084276136075421E-2</c:v>
                </c:pt>
                <c:pt idx="187">
                  <c:v>2.1050879569748025E-2</c:v>
                </c:pt>
                <c:pt idx="188">
                  <c:v>2.1015177060570909E-2</c:v>
                </c:pt>
                <c:pt idx="189">
                  <c:v>2.0979650793121186E-2</c:v>
                </c:pt>
                <c:pt idx="190">
                  <c:v>2.0939414026818447E-2</c:v>
                </c:pt>
                <c:pt idx="191">
                  <c:v>2.0903168388855781E-2</c:v>
                </c:pt>
                <c:pt idx="192">
                  <c:v>2.0864602911288912E-2</c:v>
                </c:pt>
                <c:pt idx="193">
                  <c:v>2.0822549811091037E-2</c:v>
                </c:pt>
                <c:pt idx="194">
                  <c:v>2.078336223763784E-2</c:v>
                </c:pt>
                <c:pt idx="195">
                  <c:v>2.0740724734844514E-2</c:v>
                </c:pt>
                <c:pt idx="196">
                  <c:v>2.0697018399982902E-2</c:v>
                </c:pt>
                <c:pt idx="197">
                  <c:v>2.0654964364649538E-2</c:v>
                </c:pt>
                <c:pt idx="198">
                  <c:v>2.0609220833214526E-2</c:v>
                </c:pt>
                <c:pt idx="199">
                  <c:v>2.0562892614574148E-2</c:v>
                </c:pt>
                <c:pt idx="200">
                  <c:v>2.0517232320448824E-2</c:v>
                </c:pt>
                <c:pt idx="201">
                  <c:v>2.0470109831520578E-2</c:v>
                </c:pt>
                <c:pt idx="202">
                  <c:v>2.0421208049754898E-2</c:v>
                </c:pt>
                <c:pt idx="203">
                  <c:v>2.0371978524825134E-2</c:v>
                </c:pt>
                <c:pt idx="204">
                  <c:v>2.0319274117319222E-2</c:v>
                </c:pt>
                <c:pt idx="205">
                  <c:v>2.0271254787554805E-2</c:v>
                </c:pt>
                <c:pt idx="206">
                  <c:v>2.0220250546670884E-2</c:v>
                </c:pt>
                <c:pt idx="207">
                  <c:v>2.0165319013412973E-2</c:v>
                </c:pt>
                <c:pt idx="208">
                  <c:v>2.0113387523697644E-2</c:v>
                </c:pt>
                <c:pt idx="209">
                  <c:v>2.0062942007971981E-2</c:v>
                </c:pt>
                <c:pt idx="210">
                  <c:v>2.0004219546896788E-2</c:v>
                </c:pt>
                <c:pt idx="211">
                  <c:v>1.9953070083513866E-2</c:v>
                </c:pt>
                <c:pt idx="212">
                  <c:v>1.9896533176354338E-2</c:v>
                </c:pt>
                <c:pt idx="213">
                  <c:v>1.9836638330942871E-2</c:v>
                </c:pt>
                <c:pt idx="214">
                  <c:v>1.9782067826723104E-2</c:v>
                </c:pt>
                <c:pt idx="215">
                  <c:v>1.9724359853146231E-2</c:v>
                </c:pt>
                <c:pt idx="216">
                  <c:v>1.9664297832842778E-2</c:v>
                </c:pt>
                <c:pt idx="217">
                  <c:v>1.9606421869618508E-2</c:v>
                </c:pt>
                <c:pt idx="218">
                  <c:v>1.9547039191827344E-2</c:v>
                </c:pt>
                <c:pt idx="219">
                  <c:v>1.9485535180652359E-2</c:v>
                </c:pt>
                <c:pt idx="220">
                  <c:v>1.9423917801908209E-2</c:v>
                </c:pt>
                <c:pt idx="221">
                  <c:v>1.9364792835838193E-2</c:v>
                </c:pt>
                <c:pt idx="222">
                  <c:v>1.9301024828789246E-2</c:v>
                </c:pt>
                <c:pt idx="223">
                  <c:v>1.924081330153948E-2</c:v>
                </c:pt>
                <c:pt idx="224">
                  <c:v>1.9175932517857899E-2</c:v>
                </c:pt>
                <c:pt idx="225">
                  <c:v>1.9111603361240983E-2</c:v>
                </c:pt>
                <c:pt idx="226">
                  <c:v>1.9048333485282589E-2</c:v>
                </c:pt>
                <c:pt idx="227">
                  <c:v>1.8979346422729765E-2</c:v>
                </c:pt>
                <c:pt idx="228">
                  <c:v>1.8919422821835664E-2</c:v>
                </c:pt>
                <c:pt idx="229">
                  <c:v>1.8853226532238899E-2</c:v>
                </c:pt>
                <c:pt idx="230">
                  <c:v>1.8783205115050165E-2</c:v>
                </c:pt>
                <c:pt idx="231">
                  <c:v>1.8720499009739117E-2</c:v>
                </c:pt>
                <c:pt idx="232">
                  <c:v>1.8652407356311823E-2</c:v>
                </c:pt>
                <c:pt idx="233">
                  <c:v>1.8588008755965956E-2</c:v>
                </c:pt>
                <c:pt idx="234">
                  <c:v>1.85204008122168E-2</c:v>
                </c:pt>
                <c:pt idx="235">
                  <c:v>1.8452741236096474E-2</c:v>
                </c:pt>
                <c:pt idx="236">
                  <c:v>1.8379395387521692E-2</c:v>
                </c:pt>
                <c:pt idx="237">
                  <c:v>1.8315806686613503E-2</c:v>
                </c:pt>
                <c:pt idx="238">
                  <c:v>1.824476937604225E-2</c:v>
                </c:pt>
                <c:pt idx="239">
                  <c:v>1.8175524531550434E-2</c:v>
                </c:pt>
                <c:pt idx="240">
                  <c:v>1.810988346777926E-2</c:v>
                </c:pt>
                <c:pt idx="241">
                  <c:v>1.8041357121584292E-2</c:v>
                </c:pt>
                <c:pt idx="242">
                  <c:v>1.7971841239426439E-2</c:v>
                </c:pt>
                <c:pt idx="243">
                  <c:v>1.7906189847323929E-2</c:v>
                </c:pt>
                <c:pt idx="244">
                  <c:v>1.783365804614338E-2</c:v>
                </c:pt>
                <c:pt idx="245">
                  <c:v>1.7771179485420539E-2</c:v>
                </c:pt>
                <c:pt idx="246">
                  <c:v>1.7706654118370611E-2</c:v>
                </c:pt>
                <c:pt idx="247">
                  <c:v>1.7640627975769312E-2</c:v>
                </c:pt>
                <c:pt idx="248">
                  <c:v>1.7575455619699112E-2</c:v>
                </c:pt>
                <c:pt idx="249">
                  <c:v>1.7510997688545887E-2</c:v>
                </c:pt>
                <c:pt idx="250">
                  <c:v>1.7441353208233118E-2</c:v>
                </c:pt>
                <c:pt idx="251">
                  <c:v>1.7382506006368658E-2</c:v>
                </c:pt>
                <c:pt idx="252">
                  <c:v>1.7319618294550223E-2</c:v>
                </c:pt>
                <c:pt idx="253">
                  <c:v>1.7253807074254442E-2</c:v>
                </c:pt>
                <c:pt idx="254">
                  <c:v>1.7194734473828237E-2</c:v>
                </c:pt>
                <c:pt idx="255">
                  <c:v>1.7132795970151826E-2</c:v>
                </c:pt>
                <c:pt idx="256">
                  <c:v>1.7070351747398908E-2</c:v>
                </c:pt>
                <c:pt idx="257">
                  <c:v>1.7013934603378286E-2</c:v>
                </c:pt>
                <c:pt idx="258">
                  <c:v>1.6953992940348619E-2</c:v>
                </c:pt>
                <c:pt idx="259">
                  <c:v>1.6891755259114273E-2</c:v>
                </c:pt>
                <c:pt idx="260">
                  <c:v>1.6837104285383611E-2</c:v>
                </c:pt>
                <c:pt idx="261">
                  <c:v>1.6779134967553289E-2</c:v>
                </c:pt>
                <c:pt idx="262">
                  <c:v>1.6720907854576705E-2</c:v>
                </c:pt>
                <c:pt idx="263">
                  <c:v>1.6667660862579991E-2</c:v>
                </c:pt>
                <c:pt idx="264">
                  <c:v>1.6613165224034283E-2</c:v>
                </c:pt>
                <c:pt idx="265">
                  <c:v>1.6558249378530766E-2</c:v>
                </c:pt>
                <c:pt idx="266">
                  <c:v>1.650597097957017E-2</c:v>
                </c:pt>
                <c:pt idx="267">
                  <c:v>1.644947561532448E-2</c:v>
                </c:pt>
                <c:pt idx="268">
                  <c:v>1.6401170587028096E-2</c:v>
                </c:pt>
                <c:pt idx="269">
                  <c:v>1.6353608253572693E-2</c:v>
                </c:pt>
                <c:pt idx="270">
                  <c:v>1.6302969411210167E-2</c:v>
                </c:pt>
                <c:pt idx="271">
                  <c:v>1.6254195956759893E-2</c:v>
                </c:pt>
                <c:pt idx="272">
                  <c:v>1.6207984899877462E-2</c:v>
                </c:pt>
                <c:pt idx="273">
                  <c:v>1.6161638881167863E-2</c:v>
                </c:pt>
                <c:pt idx="274">
                  <c:v>1.6115990460387888E-2</c:v>
                </c:pt>
                <c:pt idx="275">
                  <c:v>1.6072116809144249E-2</c:v>
                </c:pt>
                <c:pt idx="276">
                  <c:v>1.6026612371698258E-2</c:v>
                </c:pt>
                <c:pt idx="277">
                  <c:v>1.598707060877487E-2</c:v>
                </c:pt>
                <c:pt idx="278">
                  <c:v>1.5946650889964286E-2</c:v>
                </c:pt>
                <c:pt idx="279">
                  <c:v>1.5905127475590124E-2</c:v>
                </c:pt>
                <c:pt idx="280">
                  <c:v>1.5867659346533093E-2</c:v>
                </c:pt>
                <c:pt idx="281">
                  <c:v>1.5832818533171603E-2</c:v>
                </c:pt>
                <c:pt idx="282">
                  <c:v>1.5794210320586935E-2</c:v>
                </c:pt>
                <c:pt idx="283">
                  <c:v>1.576223865849339E-2</c:v>
                </c:pt>
                <c:pt idx="284">
                  <c:v>1.5728528016497292E-2</c:v>
                </c:pt>
                <c:pt idx="285">
                  <c:v>1.5694821015140231E-2</c:v>
                </c:pt>
                <c:pt idx="286">
                  <c:v>1.5665714359318145E-2</c:v>
                </c:pt>
                <c:pt idx="287">
                  <c:v>1.5636189059938056E-2</c:v>
                </c:pt>
                <c:pt idx="288">
                  <c:v>1.5607765380388973E-2</c:v>
                </c:pt>
                <c:pt idx="289">
                  <c:v>1.5581823081779163E-2</c:v>
                </c:pt>
                <c:pt idx="290">
                  <c:v>1.5557078324804135E-2</c:v>
                </c:pt>
                <c:pt idx="291">
                  <c:v>1.5533237610288323E-2</c:v>
                </c:pt>
                <c:pt idx="292">
                  <c:v>1.5510822374858782E-2</c:v>
                </c:pt>
                <c:pt idx="293">
                  <c:v>1.5491370444789697E-2</c:v>
                </c:pt>
                <c:pt idx="294">
                  <c:v>1.5471370938489449E-2</c:v>
                </c:pt>
                <c:pt idx="295">
                  <c:v>1.5454838174433688E-2</c:v>
                </c:pt>
                <c:pt idx="296">
                  <c:v>1.5437346248554858E-2</c:v>
                </c:pt>
                <c:pt idx="297">
                  <c:v>1.5423743605362372E-2</c:v>
                </c:pt>
                <c:pt idx="298">
                  <c:v>1.5409740153651262E-2</c:v>
                </c:pt>
                <c:pt idx="299">
                  <c:v>1.5395366492922946E-2</c:v>
                </c:pt>
                <c:pt idx="300">
                  <c:v>1.5383267919440989E-2</c:v>
                </c:pt>
                <c:pt idx="301">
                  <c:v>1.5370555023373977E-2</c:v>
                </c:pt>
                <c:pt idx="302">
                  <c:v>1.535844154489451E-2</c:v>
                </c:pt>
                <c:pt idx="303">
                  <c:v>1.5346773100273546E-2</c:v>
                </c:pt>
                <c:pt idx="304">
                  <c:v>1.5334612043478449E-2</c:v>
                </c:pt>
                <c:pt idx="305">
                  <c:v>1.5324792415098168E-2</c:v>
                </c:pt>
                <c:pt idx="306">
                  <c:v>1.5314466266832291E-2</c:v>
                </c:pt>
                <c:pt idx="307">
                  <c:v>1.5304769121648231E-2</c:v>
                </c:pt>
                <c:pt idx="308">
                  <c:v>1.5293793868231929E-2</c:v>
                </c:pt>
                <c:pt idx="309">
                  <c:v>1.5284814011600057E-2</c:v>
                </c:pt>
                <c:pt idx="310">
                  <c:v>1.5275585306802474E-2</c:v>
                </c:pt>
                <c:pt idx="311">
                  <c:v>1.5266010448522983E-2</c:v>
                </c:pt>
                <c:pt idx="312">
                  <c:v>1.525764507274101E-2</c:v>
                </c:pt>
                <c:pt idx="313">
                  <c:v>1.5248876912155285E-2</c:v>
                </c:pt>
                <c:pt idx="314">
                  <c:v>1.5241798933520881E-2</c:v>
                </c:pt>
                <c:pt idx="315">
                  <c:v>1.5234144294456768E-2</c:v>
                </c:pt>
                <c:pt idx="316">
                  <c:v>1.5227111807093305E-2</c:v>
                </c:pt>
                <c:pt idx="317">
                  <c:v>1.522159392078984E-2</c:v>
                </c:pt>
                <c:pt idx="318">
                  <c:v>1.5215373051944862E-2</c:v>
                </c:pt>
                <c:pt idx="319">
                  <c:v>1.5210261845684319E-2</c:v>
                </c:pt>
                <c:pt idx="320">
                  <c:v>1.5204448180128921E-2</c:v>
                </c:pt>
                <c:pt idx="321">
                  <c:v>1.5199961945749473E-2</c:v>
                </c:pt>
                <c:pt idx="322">
                  <c:v>1.5195249957441242E-2</c:v>
                </c:pt>
                <c:pt idx="323">
                  <c:v>1.5190741195121623E-2</c:v>
                </c:pt>
                <c:pt idx="324">
                  <c:v>1.5187585941584359E-2</c:v>
                </c:pt>
                <c:pt idx="325">
                  <c:v>1.5184424582234674E-2</c:v>
                </c:pt>
                <c:pt idx="326">
                  <c:v>1.5182000490651385E-2</c:v>
                </c:pt>
                <c:pt idx="327">
                  <c:v>1.5179582049721627E-2</c:v>
                </c:pt>
                <c:pt idx="328">
                  <c:v>1.5178247894737816E-2</c:v>
                </c:pt>
                <c:pt idx="329">
                  <c:v>1.5177826548738909E-2</c:v>
                </c:pt>
                <c:pt idx="330">
                  <c:v>1.5176843270454946E-2</c:v>
                </c:pt>
                <c:pt idx="331">
                  <c:v>1.5177013743010968E-2</c:v>
                </c:pt>
                <c:pt idx="332">
                  <c:v>1.5177014892690495E-2</c:v>
                </c:pt>
                <c:pt idx="333">
                  <c:v>1.517887322554398E-2</c:v>
                </c:pt>
                <c:pt idx="334">
                  <c:v>1.5179611313806384E-2</c:v>
                </c:pt>
                <c:pt idx="335">
                  <c:v>1.5180741875816174E-2</c:v>
                </c:pt>
                <c:pt idx="336">
                  <c:v>1.5184200592171898E-2</c:v>
                </c:pt>
                <c:pt idx="337">
                  <c:v>1.5186044308748904E-2</c:v>
                </c:pt>
                <c:pt idx="338">
                  <c:v>1.518982135337847E-2</c:v>
                </c:pt>
                <c:pt idx="339">
                  <c:v>1.5193761355027827E-2</c:v>
                </c:pt>
                <c:pt idx="340">
                  <c:v>1.519809292441188E-2</c:v>
                </c:pt>
                <c:pt idx="341">
                  <c:v>1.5203756930905598E-2</c:v>
                </c:pt>
                <c:pt idx="342">
                  <c:v>1.5209458525968124E-2</c:v>
                </c:pt>
                <c:pt idx="343">
                  <c:v>1.5215603245385402E-2</c:v>
                </c:pt>
                <c:pt idx="344">
                  <c:v>1.5222045965042137E-2</c:v>
                </c:pt>
                <c:pt idx="345">
                  <c:v>1.5230226045169916E-2</c:v>
                </c:pt>
                <c:pt idx="346">
                  <c:v>1.5237786775442212E-2</c:v>
                </c:pt>
                <c:pt idx="347">
                  <c:v>1.5245026690069037E-2</c:v>
                </c:pt>
                <c:pt idx="348">
                  <c:v>1.5254761921424638E-2</c:v>
                </c:pt>
                <c:pt idx="349">
                  <c:v>1.5263814068233603E-2</c:v>
                </c:pt>
                <c:pt idx="350">
                  <c:v>1.5274443201255566E-2</c:v>
                </c:pt>
                <c:pt idx="351">
                  <c:v>1.5285533022910839E-2</c:v>
                </c:pt>
                <c:pt idx="352">
                  <c:v>1.529673004474115E-2</c:v>
                </c:pt>
                <c:pt idx="353">
                  <c:v>1.5310556883507255E-2</c:v>
                </c:pt>
                <c:pt idx="354">
                  <c:v>1.5322331770919463E-2</c:v>
                </c:pt>
                <c:pt idx="355">
                  <c:v>1.5335600956341929E-2</c:v>
                </c:pt>
                <c:pt idx="356">
                  <c:v>1.5350217605825245E-2</c:v>
                </c:pt>
                <c:pt idx="357">
                  <c:v>1.5364010278543602E-2</c:v>
                </c:pt>
                <c:pt idx="358">
                  <c:v>1.5378018413892681E-2</c:v>
                </c:pt>
                <c:pt idx="359">
                  <c:v>1.5392253573639285E-2</c:v>
                </c:pt>
                <c:pt idx="360">
                  <c:v>1.5405068113483482E-2</c:v>
                </c:pt>
                <c:pt idx="361">
                  <c:v>1.5418339802333338E-2</c:v>
                </c:pt>
                <c:pt idx="362">
                  <c:v>1.5432695846463097E-2</c:v>
                </c:pt>
                <c:pt idx="363">
                  <c:v>1.5444289034167577E-2</c:v>
                </c:pt>
                <c:pt idx="364">
                  <c:v>1.545683176230943E-2</c:v>
                </c:pt>
                <c:pt idx="365">
                  <c:v>1.5469846263411916E-2</c:v>
                </c:pt>
                <c:pt idx="366">
                  <c:v>1.5480495633344887E-2</c:v>
                </c:pt>
                <c:pt idx="367">
                  <c:v>1.5491871180777363E-2</c:v>
                </c:pt>
                <c:pt idx="368">
                  <c:v>1.5502830952349904E-2</c:v>
                </c:pt>
                <c:pt idx="369">
                  <c:v>1.5512631253169389E-2</c:v>
                </c:pt>
                <c:pt idx="370">
                  <c:v>1.5523446362627013E-2</c:v>
                </c:pt>
                <c:pt idx="371">
                  <c:v>1.5531206354545815E-2</c:v>
                </c:pt>
                <c:pt idx="372">
                  <c:v>1.553953815752435E-2</c:v>
                </c:pt>
                <c:pt idx="373">
                  <c:v>1.5547511621874973E-2</c:v>
                </c:pt>
                <c:pt idx="374">
                  <c:v>1.5555907942357504E-2</c:v>
                </c:pt>
                <c:pt idx="375">
                  <c:v>1.5562667933200955E-2</c:v>
                </c:pt>
                <c:pt idx="376">
                  <c:v>1.557048677225685E-2</c:v>
                </c:pt>
                <c:pt idx="377">
                  <c:v>1.5577143354035504E-2</c:v>
                </c:pt>
                <c:pt idx="378">
                  <c:v>1.5582270261715263E-2</c:v>
                </c:pt>
                <c:pt idx="379">
                  <c:v>1.5588767166321651E-2</c:v>
                </c:pt>
                <c:pt idx="380">
                  <c:v>1.5592598090616862E-2</c:v>
                </c:pt>
                <c:pt idx="381">
                  <c:v>1.5597089383268996E-2</c:v>
                </c:pt>
                <c:pt idx="382">
                  <c:v>1.5601320383217477E-2</c:v>
                </c:pt>
                <c:pt idx="383">
                  <c:v>1.5603476222038438E-2</c:v>
                </c:pt>
                <c:pt idx="384">
                  <c:v>1.5606524315936891E-2</c:v>
                </c:pt>
                <c:pt idx="385">
                  <c:v>1.5608496608666176E-2</c:v>
                </c:pt>
                <c:pt idx="386">
                  <c:v>1.5610330402998586E-2</c:v>
                </c:pt>
                <c:pt idx="387">
                  <c:v>1.5611076989451264E-2</c:v>
                </c:pt>
                <c:pt idx="388">
                  <c:v>1.5611603267937549E-2</c:v>
                </c:pt>
                <c:pt idx="389">
                  <c:v>1.5612199102263245E-2</c:v>
                </c:pt>
                <c:pt idx="390">
                  <c:v>1.5611249802275734E-2</c:v>
                </c:pt>
                <c:pt idx="391">
                  <c:v>1.5610281050309894E-2</c:v>
                </c:pt>
                <c:pt idx="392">
                  <c:v>1.5608271513522629E-2</c:v>
                </c:pt>
                <c:pt idx="393">
                  <c:v>1.5606797813293688E-2</c:v>
                </c:pt>
                <c:pt idx="394">
                  <c:v>1.5603106420257222E-2</c:v>
                </c:pt>
                <c:pt idx="395">
                  <c:v>1.5598786661844487E-2</c:v>
                </c:pt>
                <c:pt idx="396">
                  <c:v>1.559495634186916E-2</c:v>
                </c:pt>
                <c:pt idx="397">
                  <c:v>1.5590104466394146E-2</c:v>
                </c:pt>
                <c:pt idx="398">
                  <c:v>1.5584802433645477E-2</c:v>
                </c:pt>
                <c:pt idx="399">
                  <c:v>1.5578274415564655E-2</c:v>
                </c:pt>
                <c:pt idx="400">
                  <c:v>1.5571719002296492E-2</c:v>
                </c:pt>
                <c:pt idx="401">
                  <c:v>1.5565663340607799E-2</c:v>
                </c:pt>
                <c:pt idx="402">
                  <c:v>1.5557818192274775E-2</c:v>
                </c:pt>
                <c:pt idx="403">
                  <c:v>1.5548927177121854E-2</c:v>
                </c:pt>
                <c:pt idx="404">
                  <c:v>1.5539698445507047E-2</c:v>
                </c:pt>
                <c:pt idx="405">
                  <c:v>1.5530325378876801E-2</c:v>
                </c:pt>
                <c:pt idx="406">
                  <c:v>1.5519475973582456E-2</c:v>
                </c:pt>
                <c:pt idx="407">
                  <c:v>1.5507692709122715E-2</c:v>
                </c:pt>
                <c:pt idx="408">
                  <c:v>1.549536940575885E-2</c:v>
                </c:pt>
                <c:pt idx="409">
                  <c:v>1.5483324307589173E-2</c:v>
                </c:pt>
                <c:pt idx="410">
                  <c:v>1.5470435588416173E-2</c:v>
                </c:pt>
                <c:pt idx="411">
                  <c:v>1.545583348536375E-2</c:v>
                </c:pt>
                <c:pt idx="412">
                  <c:v>1.5441373905556147E-2</c:v>
                </c:pt>
                <c:pt idx="413">
                  <c:v>1.5427531208483079E-2</c:v>
                </c:pt>
                <c:pt idx="414">
                  <c:v>1.5410142825625936E-2</c:v>
                </c:pt>
                <c:pt idx="415">
                  <c:v>1.5394839009107625E-2</c:v>
                </c:pt>
                <c:pt idx="416">
                  <c:v>1.5377206206208091E-2</c:v>
                </c:pt>
                <c:pt idx="417">
                  <c:v>1.5358500939743216E-2</c:v>
                </c:pt>
                <c:pt idx="418">
                  <c:v>1.5341120600920721E-2</c:v>
                </c:pt>
                <c:pt idx="419">
                  <c:v>1.5322171643137783E-2</c:v>
                </c:pt>
                <c:pt idx="420">
                  <c:v>1.530307107572333E-2</c:v>
                </c:pt>
                <c:pt idx="421">
                  <c:v>1.5284399101341085E-2</c:v>
                </c:pt>
                <c:pt idx="422">
                  <c:v>1.5265640664077281E-2</c:v>
                </c:pt>
                <c:pt idx="423">
                  <c:v>1.5246122161881679E-2</c:v>
                </c:pt>
                <c:pt idx="424">
                  <c:v>1.522647574686801E-2</c:v>
                </c:pt>
                <c:pt idx="425">
                  <c:v>1.5208618795944335E-2</c:v>
                </c:pt>
                <c:pt idx="426">
                  <c:v>1.5187447024483663E-2</c:v>
                </c:pt>
                <c:pt idx="427">
                  <c:v>1.5169360138375691E-2</c:v>
                </c:pt>
                <c:pt idx="428">
                  <c:v>1.5149210167723425E-2</c:v>
                </c:pt>
                <c:pt idx="429">
                  <c:v>1.5128953980386621E-2</c:v>
                </c:pt>
                <c:pt idx="430">
                  <c:v>1.510922151761547E-2</c:v>
                </c:pt>
                <c:pt idx="431">
                  <c:v>1.5087416775752472E-2</c:v>
                </c:pt>
                <c:pt idx="432">
                  <c:v>1.5068756289735767E-2</c:v>
                </c:pt>
                <c:pt idx="433">
                  <c:v>1.5048021415668016E-2</c:v>
                </c:pt>
                <c:pt idx="434">
                  <c:v>1.502643680323572E-2</c:v>
                </c:pt>
                <c:pt idx="435">
                  <c:v>1.5006811729782313E-2</c:v>
                </c:pt>
                <c:pt idx="436">
                  <c:v>1.4985682722811018E-2</c:v>
                </c:pt>
                <c:pt idx="437">
                  <c:v>1.4964356955865656E-2</c:v>
                </c:pt>
                <c:pt idx="438">
                  <c:v>1.4944393129887311E-2</c:v>
                </c:pt>
                <c:pt idx="439">
                  <c:v>1.4923464796523079E-2</c:v>
                </c:pt>
                <c:pt idx="440">
                  <c:v>1.4901267779481819E-2</c:v>
                </c:pt>
                <c:pt idx="441">
                  <c:v>1.4880877424331274E-2</c:v>
                </c:pt>
                <c:pt idx="442">
                  <c:v>1.4858957134994754E-2</c:v>
                </c:pt>
                <c:pt idx="443">
                  <c:v>1.483711711916272E-2</c:v>
                </c:pt>
                <c:pt idx="444">
                  <c:v>1.4815717983777281E-2</c:v>
                </c:pt>
                <c:pt idx="445">
                  <c:v>1.4792043914826799E-2</c:v>
                </c:pt>
                <c:pt idx="446">
                  <c:v>1.4771845974341389E-2</c:v>
                </c:pt>
                <c:pt idx="447">
                  <c:v>1.4749429481438127E-2</c:v>
                </c:pt>
                <c:pt idx="448">
                  <c:v>1.4726028866163206E-2</c:v>
                </c:pt>
                <c:pt idx="449">
                  <c:v>1.4705360819353504E-2</c:v>
                </c:pt>
                <c:pt idx="450">
                  <c:v>1.4683320755874684E-2</c:v>
                </c:pt>
                <c:pt idx="451">
                  <c:v>1.4660943011059845E-2</c:v>
                </c:pt>
                <c:pt idx="452">
                  <c:v>1.4638004751359493E-2</c:v>
                </c:pt>
                <c:pt idx="453">
                  <c:v>1.4615460388794042E-2</c:v>
                </c:pt>
                <c:pt idx="454">
                  <c:v>1.4590613788710995E-2</c:v>
                </c:pt>
                <c:pt idx="455">
                  <c:v>1.4568924575533208E-2</c:v>
                </c:pt>
                <c:pt idx="456">
                  <c:v>1.4546021195204267E-2</c:v>
                </c:pt>
                <c:pt idx="457">
                  <c:v>1.4521556074497378E-2</c:v>
                </c:pt>
                <c:pt idx="458">
                  <c:v>1.4499270669251363E-2</c:v>
                </c:pt>
                <c:pt idx="459">
                  <c:v>1.4475427438780435E-2</c:v>
                </c:pt>
                <c:pt idx="460">
                  <c:v>1.4451263104155791E-2</c:v>
                </c:pt>
                <c:pt idx="461">
                  <c:v>1.4429211338917388E-2</c:v>
                </c:pt>
                <c:pt idx="462">
                  <c:v>1.4405012385243899E-2</c:v>
                </c:pt>
                <c:pt idx="463">
                  <c:v>1.4379685030098123E-2</c:v>
                </c:pt>
                <c:pt idx="464">
                  <c:v>1.4356829396061553E-2</c:v>
                </c:pt>
                <c:pt idx="465">
                  <c:v>1.4332609138140268E-2</c:v>
                </c:pt>
                <c:pt idx="466">
                  <c:v>1.4307248625281158E-2</c:v>
                </c:pt>
                <c:pt idx="467">
                  <c:v>1.4283502228802493E-2</c:v>
                </c:pt>
                <c:pt idx="468">
                  <c:v>1.4259158369518167E-2</c:v>
                </c:pt>
                <c:pt idx="469">
                  <c:v>1.4234008250657694E-2</c:v>
                </c:pt>
                <c:pt idx="470">
                  <c:v>1.4209552564472538E-2</c:v>
                </c:pt>
                <c:pt idx="471">
                  <c:v>1.4182518640750513E-2</c:v>
                </c:pt>
                <c:pt idx="472">
                  <c:v>1.4158783543642322E-2</c:v>
                </c:pt>
                <c:pt idx="473">
                  <c:v>1.4135217738390602E-2</c:v>
                </c:pt>
                <c:pt idx="474">
                  <c:v>1.4109322109304287E-2</c:v>
                </c:pt>
                <c:pt idx="475">
                  <c:v>1.4083579891770207E-2</c:v>
                </c:pt>
                <c:pt idx="476">
                  <c:v>1.4058509111972834E-2</c:v>
                </c:pt>
                <c:pt idx="477">
                  <c:v>1.4032750022414317E-2</c:v>
                </c:pt>
                <c:pt idx="478">
                  <c:v>1.4006312544218701E-2</c:v>
                </c:pt>
                <c:pt idx="479">
                  <c:v>1.3979700042017647E-2</c:v>
                </c:pt>
                <c:pt idx="480">
                  <c:v>1.3951252308325224E-2</c:v>
                </c:pt>
                <c:pt idx="481">
                  <c:v>1.392537622376421E-2</c:v>
                </c:pt>
                <c:pt idx="482">
                  <c:v>1.3897757580866111E-2</c:v>
                </c:pt>
                <c:pt idx="483">
                  <c:v>1.3868196158886504E-2</c:v>
                </c:pt>
                <c:pt idx="484">
                  <c:v>1.3839805714890345E-2</c:v>
                </c:pt>
                <c:pt idx="485">
                  <c:v>1.3810994428226479E-2</c:v>
                </c:pt>
                <c:pt idx="486">
                  <c:v>1.3779385227770623E-2</c:v>
                </c:pt>
                <c:pt idx="487">
                  <c:v>1.3751278868980431E-2</c:v>
                </c:pt>
                <c:pt idx="488">
                  <c:v>1.3719677198289891E-2</c:v>
                </c:pt>
                <c:pt idx="489">
                  <c:v>1.3688071146109497E-2</c:v>
                </c:pt>
                <c:pt idx="490">
                  <c:v>1.3656738699270697E-2</c:v>
                </c:pt>
                <c:pt idx="491">
                  <c:v>1.3622278048343175E-2</c:v>
                </c:pt>
                <c:pt idx="492">
                  <c:v>1.3592101318279823E-2</c:v>
                </c:pt>
                <c:pt idx="493">
                  <c:v>1.3558491247956368E-2</c:v>
                </c:pt>
                <c:pt idx="494">
                  <c:v>1.3522617629638349E-2</c:v>
                </c:pt>
                <c:pt idx="495">
                  <c:v>1.3490214195881037E-2</c:v>
                </c:pt>
                <c:pt idx="496">
                  <c:v>1.3454717056494918E-2</c:v>
                </c:pt>
                <c:pt idx="497">
                  <c:v>1.3420812260447864E-2</c:v>
                </c:pt>
                <c:pt idx="498">
                  <c:v>1.3384948682201322E-2</c:v>
                </c:pt>
                <c:pt idx="499">
                  <c:v>1.3348688980212624E-2</c:v>
                </c:pt>
                <c:pt idx="500">
                  <c:v>1.3308972526315799E-2</c:v>
                </c:pt>
                <c:pt idx="501">
                  <c:v>1.3274087160471333E-2</c:v>
                </c:pt>
                <c:pt idx="502">
                  <c:v>1.3234558188830672E-2</c:v>
                </c:pt>
                <c:pt idx="503">
                  <c:v>1.3195587467066627E-2</c:v>
                </c:pt>
                <c:pt idx="504">
                  <c:v>1.3158318525539449E-2</c:v>
                </c:pt>
                <c:pt idx="505">
                  <c:v>1.3118358154989036E-2</c:v>
                </c:pt>
                <c:pt idx="506">
                  <c:v>1.3076976348466761E-2</c:v>
                </c:pt>
                <c:pt idx="507">
                  <c:v>1.3037245323010873E-2</c:v>
                </c:pt>
                <c:pt idx="508">
                  <c:v>1.2991979768466114E-2</c:v>
                </c:pt>
                <c:pt idx="509">
                  <c:v>1.2952500447119047E-2</c:v>
                </c:pt>
                <c:pt idx="510">
                  <c:v>1.291254332497409E-2</c:v>
                </c:pt>
                <c:pt idx="511">
                  <c:v>1.2868713577740481E-2</c:v>
                </c:pt>
                <c:pt idx="512">
                  <c:v>1.2824398865957118E-2</c:v>
                </c:pt>
                <c:pt idx="513">
                  <c:v>1.2781850134919582E-2</c:v>
                </c:pt>
                <c:pt idx="514">
                  <c:v>1.2735806686667395E-2</c:v>
                </c:pt>
                <c:pt idx="515">
                  <c:v>1.2691285268441823E-2</c:v>
                </c:pt>
                <c:pt idx="516">
                  <c:v>1.264611083030434E-2</c:v>
                </c:pt>
                <c:pt idx="517">
                  <c:v>1.2595769044913474E-2</c:v>
                </c:pt>
                <c:pt idx="518">
                  <c:v>1.2552518293984198E-2</c:v>
                </c:pt>
                <c:pt idx="519">
                  <c:v>1.2504635585870486E-2</c:v>
                </c:pt>
                <c:pt idx="520">
                  <c:v>1.2453391479418272E-2</c:v>
                </c:pt>
                <c:pt idx="521">
                  <c:v>1.2407319944711236E-2</c:v>
                </c:pt>
                <c:pt idx="522">
                  <c:v>1.2359282138688699E-2</c:v>
                </c:pt>
                <c:pt idx="523">
                  <c:v>1.2308812420733461E-2</c:v>
                </c:pt>
                <c:pt idx="524">
                  <c:v>1.2258592069782637E-2</c:v>
                </c:pt>
                <c:pt idx="525">
                  <c:v>1.2207538889081255E-2</c:v>
                </c:pt>
                <c:pt idx="526">
                  <c:v>1.2151402784994348E-2</c:v>
                </c:pt>
                <c:pt idx="527">
                  <c:v>1.2102826397870685E-2</c:v>
                </c:pt>
                <c:pt idx="528">
                  <c:v>1.2049940532290108E-2</c:v>
                </c:pt>
                <c:pt idx="529">
                  <c:v>1.1994286131502089E-2</c:v>
                </c:pt>
                <c:pt idx="530">
                  <c:v>1.1941933953811424E-2</c:v>
                </c:pt>
                <c:pt idx="531">
                  <c:v>1.1886814969499846E-2</c:v>
                </c:pt>
                <c:pt idx="532">
                  <c:v>1.1830343736963093E-2</c:v>
                </c:pt>
                <c:pt idx="533">
                  <c:v>1.1775441516786856E-2</c:v>
                </c:pt>
                <c:pt idx="534">
                  <c:v>1.1716932772147408E-2</c:v>
                </c:pt>
                <c:pt idx="535">
                  <c:v>1.1659340982995656E-2</c:v>
                </c:pt>
                <c:pt idx="536">
                  <c:v>1.1603350634962917E-2</c:v>
                </c:pt>
                <c:pt idx="537">
                  <c:v>1.1545146428867267E-2</c:v>
                </c:pt>
                <c:pt idx="538">
                  <c:v>1.1487739899200823E-2</c:v>
                </c:pt>
                <c:pt idx="539">
                  <c:v>1.1432528642485059E-2</c:v>
                </c:pt>
                <c:pt idx="540">
                  <c:v>1.13738088536819E-2</c:v>
                </c:pt>
                <c:pt idx="541">
                  <c:v>1.1323299902689718E-2</c:v>
                </c:pt>
                <c:pt idx="542">
                  <c:v>1.1271156204744255E-2</c:v>
                </c:pt>
                <c:pt idx="543">
                  <c:v>1.1217905035306742E-2</c:v>
                </c:pt>
                <c:pt idx="544">
                  <c:v>1.1170142697703663E-2</c:v>
                </c:pt>
                <c:pt idx="545">
                  <c:v>1.1124649926086128E-2</c:v>
                </c:pt>
                <c:pt idx="546">
                  <c:v>1.107540142654642E-2</c:v>
                </c:pt>
                <c:pt idx="547">
                  <c:v>1.1034082260755317E-2</c:v>
                </c:pt>
                <c:pt idx="548">
                  <c:v>1.0991023393210952E-2</c:v>
                </c:pt>
                <c:pt idx="549">
                  <c:v>1.0947336291315125E-2</c:v>
                </c:pt>
                <c:pt idx="550">
                  <c:v>1.0909755739283966E-2</c:v>
                </c:pt>
                <c:pt idx="551">
                  <c:v>1.0872489756635862E-2</c:v>
                </c:pt>
                <c:pt idx="552">
                  <c:v>1.0835225644657054E-2</c:v>
                </c:pt>
                <c:pt idx="553">
                  <c:v>1.0801585364098212E-2</c:v>
                </c:pt>
                <c:pt idx="554">
                  <c:v>1.0768855943421097E-2</c:v>
                </c:pt>
                <c:pt idx="555">
                  <c:v>1.0737146557628382E-2</c:v>
                </c:pt>
                <c:pt idx="556">
                  <c:v>1.0707495297607424E-2</c:v>
                </c:pt>
                <c:pt idx="557">
                  <c:v>1.0680698550879334E-2</c:v>
                </c:pt>
                <c:pt idx="558">
                  <c:v>1.0654151033934063E-2</c:v>
                </c:pt>
                <c:pt idx="559">
                  <c:v>1.0630875057916779E-2</c:v>
                </c:pt>
                <c:pt idx="560">
                  <c:v>1.0607836934426259E-2</c:v>
                </c:pt>
                <c:pt idx="561">
                  <c:v>1.0586978448077116E-2</c:v>
                </c:pt>
                <c:pt idx="562">
                  <c:v>1.0568397464698669E-2</c:v>
                </c:pt>
                <c:pt idx="563">
                  <c:v>1.0550139579198689E-2</c:v>
                </c:pt>
                <c:pt idx="564">
                  <c:v>1.0536132658929765E-2</c:v>
                </c:pt>
                <c:pt idx="565">
                  <c:v>1.0522451766908945E-2</c:v>
                </c:pt>
                <c:pt idx="566">
                  <c:v>1.0510286944221556E-2</c:v>
                </c:pt>
                <c:pt idx="567">
                  <c:v>1.0501014134629647E-2</c:v>
                </c:pt>
                <c:pt idx="568">
                  <c:v>1.0492985408441456E-2</c:v>
                </c:pt>
                <c:pt idx="569">
                  <c:v>1.0487805994528775E-2</c:v>
                </c:pt>
                <c:pt idx="570">
                  <c:v>1.0483362437303268E-2</c:v>
                </c:pt>
                <c:pt idx="571">
                  <c:v>1.0481299317828216E-2</c:v>
                </c:pt>
                <c:pt idx="572">
                  <c:v>1.0480840108543422E-2</c:v>
                </c:pt>
                <c:pt idx="573">
                  <c:v>1.0482594598086484E-2</c:v>
                </c:pt>
                <c:pt idx="574">
                  <c:v>1.0486758790260174E-2</c:v>
                </c:pt>
                <c:pt idx="575">
                  <c:v>1.0491539752382198E-2</c:v>
                </c:pt>
                <c:pt idx="576">
                  <c:v>1.0499019005631412E-2</c:v>
                </c:pt>
                <c:pt idx="577">
                  <c:v>1.0508332352143475E-2</c:v>
                </c:pt>
                <c:pt idx="578">
                  <c:v>1.0520431643893253E-2</c:v>
                </c:pt>
                <c:pt idx="579">
                  <c:v>1.0533351764846842E-2</c:v>
                </c:pt>
                <c:pt idx="580">
                  <c:v>1.0550263117657272E-2</c:v>
                </c:pt>
                <c:pt idx="581">
                  <c:v>1.0567475468723015E-2</c:v>
                </c:pt>
                <c:pt idx="582">
                  <c:v>1.0586319801246948E-2</c:v>
                </c:pt>
                <c:pt idx="583">
                  <c:v>1.060878607391629E-2</c:v>
                </c:pt>
                <c:pt idx="584">
                  <c:v>1.0631825570757985E-2</c:v>
                </c:pt>
                <c:pt idx="585">
                  <c:v>1.0657905116017261E-2</c:v>
                </c:pt>
                <c:pt idx="586">
                  <c:v>1.0688289212072941E-2</c:v>
                </c:pt>
                <c:pt idx="587">
                  <c:v>1.0714923377666536E-2</c:v>
                </c:pt>
                <c:pt idx="588">
                  <c:v>1.0747328709740172E-2</c:v>
                </c:pt>
                <c:pt idx="589">
                  <c:v>1.0783431399528649E-2</c:v>
                </c:pt>
                <c:pt idx="590">
                  <c:v>1.0818202442034575E-2</c:v>
                </c:pt>
                <c:pt idx="591">
                  <c:v>1.0856691877011725E-2</c:v>
                </c:pt>
                <c:pt idx="592">
                  <c:v>1.0899141504625688E-2</c:v>
                </c:pt>
                <c:pt idx="593">
                  <c:v>1.0940516292144504E-2</c:v>
                </c:pt>
                <c:pt idx="594">
                  <c:v>1.0985562118038096E-2</c:v>
                </c:pt>
                <c:pt idx="595">
                  <c:v>1.1036216358430417E-2</c:v>
                </c:pt>
                <c:pt idx="596">
                  <c:v>1.1081748130001227E-2</c:v>
                </c:pt>
                <c:pt idx="597">
                  <c:v>1.1134032679413181E-2</c:v>
                </c:pt>
                <c:pt idx="598">
                  <c:v>1.1185368502065848E-2</c:v>
                </c:pt>
                <c:pt idx="599">
                  <c:v>1.1232707406597979E-2</c:v>
                </c:pt>
                <c:pt idx="600">
                  <c:v>1.1284025843232782E-2</c:v>
                </c:pt>
                <c:pt idx="601">
                  <c:v>1.1335696686314803E-2</c:v>
                </c:pt>
                <c:pt idx="602">
                  <c:v>1.1385431919416834E-2</c:v>
                </c:pt>
                <c:pt idx="603">
                  <c:v>1.1439830842353182E-2</c:v>
                </c:pt>
                <c:pt idx="604">
                  <c:v>1.1486368624265783E-2</c:v>
                </c:pt>
                <c:pt idx="605">
                  <c:v>1.1534999310829257E-2</c:v>
                </c:pt>
                <c:pt idx="606">
                  <c:v>1.1586239034159824E-2</c:v>
                </c:pt>
                <c:pt idx="607">
                  <c:v>1.1635197946024292E-2</c:v>
                </c:pt>
                <c:pt idx="608">
                  <c:v>1.1682260574627413E-2</c:v>
                </c:pt>
                <c:pt idx="609">
                  <c:v>1.17319769248887E-2</c:v>
                </c:pt>
                <c:pt idx="610">
                  <c:v>1.1780034921446535E-2</c:v>
                </c:pt>
                <c:pt idx="611">
                  <c:v>1.1825837529713112E-2</c:v>
                </c:pt>
                <c:pt idx="612">
                  <c:v>1.1877737682601044E-2</c:v>
                </c:pt>
                <c:pt idx="613">
                  <c:v>1.1920780364881674E-2</c:v>
                </c:pt>
                <c:pt idx="614">
                  <c:v>1.1967967481498998E-2</c:v>
                </c:pt>
                <c:pt idx="615">
                  <c:v>1.2016926210627381E-2</c:v>
                </c:pt>
                <c:pt idx="616">
                  <c:v>1.2061544424944176E-2</c:v>
                </c:pt>
                <c:pt idx="617">
                  <c:v>1.2106640410975205E-2</c:v>
                </c:pt>
                <c:pt idx="618">
                  <c:v>1.2156603032120629E-2</c:v>
                </c:pt>
                <c:pt idx="619">
                  <c:v>1.2197674137657702E-2</c:v>
                </c:pt>
                <c:pt idx="620">
                  <c:v>1.224247658708482E-2</c:v>
                </c:pt>
                <c:pt idx="621">
                  <c:v>1.2290252469426206E-2</c:v>
                </c:pt>
                <c:pt idx="622">
                  <c:v>1.233236675343286E-2</c:v>
                </c:pt>
                <c:pt idx="623">
                  <c:v>1.2375183121757465E-2</c:v>
                </c:pt>
                <c:pt idx="624">
                  <c:v>1.2420405333953669E-2</c:v>
                </c:pt>
                <c:pt idx="625">
                  <c:v>1.2462003317217193E-2</c:v>
                </c:pt>
                <c:pt idx="626">
                  <c:v>1.2506897256026004E-2</c:v>
                </c:pt>
                <c:pt idx="627">
                  <c:v>1.2547358874956364E-2</c:v>
                </c:pt>
                <c:pt idx="628">
                  <c:v>1.2590165048659176E-2</c:v>
                </c:pt>
                <c:pt idx="629">
                  <c:v>1.2632544454495208E-2</c:v>
                </c:pt>
                <c:pt idx="630">
                  <c:v>1.2672794359439523E-2</c:v>
                </c:pt>
                <c:pt idx="631">
                  <c:v>1.2713987129599119E-2</c:v>
                </c:pt>
                <c:pt idx="632">
                  <c:v>1.2757002894664143E-2</c:v>
                </c:pt>
                <c:pt idx="633">
                  <c:v>1.2794767941225086E-2</c:v>
                </c:pt>
                <c:pt idx="634">
                  <c:v>1.2836954731000076E-2</c:v>
                </c:pt>
                <c:pt idx="635">
                  <c:v>1.2874798506599483E-2</c:v>
                </c:pt>
                <c:pt idx="636">
                  <c:v>1.2911865667060957E-2</c:v>
                </c:pt>
                <c:pt idx="637">
                  <c:v>1.2950225589821453E-2</c:v>
                </c:pt>
                <c:pt idx="638">
                  <c:v>1.2989868793466476E-2</c:v>
                </c:pt>
                <c:pt idx="639">
                  <c:v>1.3026152346904567E-2</c:v>
                </c:pt>
                <c:pt idx="640">
                  <c:v>1.3067366160170622E-2</c:v>
                </c:pt>
                <c:pt idx="641">
                  <c:v>1.3102894357706354E-2</c:v>
                </c:pt>
                <c:pt idx="642">
                  <c:v>1.3136749198669483E-2</c:v>
                </c:pt>
                <c:pt idx="643">
                  <c:v>1.3174683770602959E-2</c:v>
                </c:pt>
                <c:pt idx="644">
                  <c:v>1.3209593339415088E-2</c:v>
                </c:pt>
                <c:pt idx="645">
                  <c:v>1.324385256439153E-2</c:v>
                </c:pt>
                <c:pt idx="646">
                  <c:v>1.3279962624498971E-2</c:v>
                </c:pt>
                <c:pt idx="647">
                  <c:v>1.3312411776834608E-2</c:v>
                </c:pt>
                <c:pt idx="648">
                  <c:v>1.3345700863206461E-2</c:v>
                </c:pt>
                <c:pt idx="649">
                  <c:v>1.3381810008538293E-2</c:v>
                </c:pt>
                <c:pt idx="650">
                  <c:v>1.3412026482411205E-2</c:v>
                </c:pt>
                <c:pt idx="651">
                  <c:v>1.3444253844923057E-2</c:v>
                </c:pt>
                <c:pt idx="652">
                  <c:v>1.3478582252496721E-2</c:v>
                </c:pt>
                <c:pt idx="653">
                  <c:v>1.3509035817134335E-2</c:v>
                </c:pt>
                <c:pt idx="654">
                  <c:v>1.3538831464064345E-2</c:v>
                </c:pt>
                <c:pt idx="655">
                  <c:v>1.3569961763881512E-2</c:v>
                </c:pt>
                <c:pt idx="656">
                  <c:v>1.3597890621135186E-2</c:v>
                </c:pt>
                <c:pt idx="657">
                  <c:v>1.3625737921581433E-2</c:v>
                </c:pt>
                <c:pt idx="658">
                  <c:v>1.3654224223325847E-2</c:v>
                </c:pt>
                <c:pt idx="659">
                  <c:v>1.3676151287074506E-2</c:v>
                </c:pt>
                <c:pt idx="660">
                  <c:v>1.3700362083926951E-2</c:v>
                </c:pt>
                <c:pt idx="661">
                  <c:v>1.3724705213026694E-2</c:v>
                </c:pt>
                <c:pt idx="662">
                  <c:v>1.3746446504154554E-2</c:v>
                </c:pt>
                <c:pt idx="663">
                  <c:v>1.37687246028787E-2</c:v>
                </c:pt>
                <c:pt idx="664">
                  <c:v>1.379189720953145E-2</c:v>
                </c:pt>
                <c:pt idx="665">
                  <c:v>1.3813186610350659E-2</c:v>
                </c:pt>
                <c:pt idx="666">
                  <c:v>1.3834436618119693E-2</c:v>
                </c:pt>
                <c:pt idx="667">
                  <c:v>1.385723096955915E-2</c:v>
                </c:pt>
                <c:pt idx="668">
                  <c:v>1.3876401913690477E-2</c:v>
                </c:pt>
                <c:pt idx="669">
                  <c:v>1.3898302683409018E-2</c:v>
                </c:pt>
                <c:pt idx="670">
                  <c:v>1.3918187637910777E-2</c:v>
                </c:pt>
                <c:pt idx="671">
                  <c:v>1.3936415561846995E-2</c:v>
                </c:pt>
                <c:pt idx="672">
                  <c:v>1.3957204409381611E-2</c:v>
                </c:pt>
                <c:pt idx="673">
                  <c:v>1.3974786130951464E-2</c:v>
                </c:pt>
                <c:pt idx="674">
                  <c:v>1.399368472108946E-2</c:v>
                </c:pt>
                <c:pt idx="675">
                  <c:v>1.4012865644622112E-2</c:v>
                </c:pt>
                <c:pt idx="676">
                  <c:v>1.4029858704822408E-2</c:v>
                </c:pt>
                <c:pt idx="677">
                  <c:v>1.4047613316096826E-2</c:v>
                </c:pt>
                <c:pt idx="678">
                  <c:v>1.4065587330903156E-2</c:v>
                </c:pt>
                <c:pt idx="679">
                  <c:v>1.4081494347650632E-2</c:v>
                </c:pt>
                <c:pt idx="680">
                  <c:v>1.4097589314348451E-2</c:v>
                </c:pt>
                <c:pt idx="681">
                  <c:v>1.4114868250109635E-2</c:v>
                </c:pt>
                <c:pt idx="682">
                  <c:v>1.4129671713460865E-2</c:v>
                </c:pt>
                <c:pt idx="683">
                  <c:v>1.4143553257217587E-2</c:v>
                </c:pt>
                <c:pt idx="684">
                  <c:v>1.4159103546569133E-2</c:v>
                </c:pt>
                <c:pt idx="685">
                  <c:v>1.4172755374141512E-2</c:v>
                </c:pt>
                <c:pt idx="686">
                  <c:v>1.4187027756826202E-2</c:v>
                </c:pt>
                <c:pt idx="687">
                  <c:v>1.4200843548940504E-2</c:v>
                </c:pt>
                <c:pt idx="688">
                  <c:v>1.4213752837609795E-2</c:v>
                </c:pt>
                <c:pt idx="689">
                  <c:v>1.4227893485775963E-2</c:v>
                </c:pt>
                <c:pt idx="690">
                  <c:v>1.4239433237593276E-2</c:v>
                </c:pt>
                <c:pt idx="691">
                  <c:v>1.4251268120608909E-2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46616"/>
        <c:axId val="398043088"/>
      </c:lineChart>
      <c:dateAx>
        <c:axId val="39804661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it-IT"/>
          </a:p>
        </c:txPr>
        <c:crossAx val="398043088"/>
        <c:crosses val="autoZero"/>
        <c:auto val="1"/>
        <c:lblOffset val="100"/>
        <c:baseTimeUnit val="months"/>
      </c:dateAx>
      <c:valAx>
        <c:axId val="3980430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98046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Basis</c:v>
          </c:tx>
          <c:marker>
            <c:symbol val="none"/>
          </c:marker>
          <c:cat>
            <c:numRef>
              <c:f>Eur6M!$AB$3:$AB$694</c:f>
              <c:numCache>
                <c:formatCode>ddd\,\ dd\-mmm\-yyyy</c:formatCode>
                <c:ptCount val="692"/>
                <c:pt idx="0">
                  <c:v>42279</c:v>
                </c:pt>
                <c:pt idx="1">
                  <c:v>42310</c:v>
                </c:pt>
                <c:pt idx="2">
                  <c:v>42340</c:v>
                </c:pt>
                <c:pt idx="3">
                  <c:v>42373</c:v>
                </c:pt>
                <c:pt idx="4">
                  <c:v>42402</c:v>
                </c:pt>
                <c:pt idx="5">
                  <c:v>42431</c:v>
                </c:pt>
                <c:pt idx="6">
                  <c:v>42464</c:v>
                </c:pt>
                <c:pt idx="7">
                  <c:v>42492</c:v>
                </c:pt>
                <c:pt idx="8">
                  <c:v>42523</c:v>
                </c:pt>
                <c:pt idx="9">
                  <c:v>42555</c:v>
                </c:pt>
                <c:pt idx="10">
                  <c:v>42584</c:v>
                </c:pt>
                <c:pt idx="11">
                  <c:v>42615</c:v>
                </c:pt>
                <c:pt idx="12">
                  <c:v>42646</c:v>
                </c:pt>
                <c:pt idx="13">
                  <c:v>42676</c:v>
                </c:pt>
                <c:pt idx="14">
                  <c:v>42706</c:v>
                </c:pt>
                <c:pt idx="15">
                  <c:v>42737</c:v>
                </c:pt>
                <c:pt idx="16">
                  <c:v>42768</c:v>
                </c:pt>
                <c:pt idx="17">
                  <c:v>42796</c:v>
                </c:pt>
                <c:pt idx="18">
                  <c:v>42828</c:v>
                </c:pt>
                <c:pt idx="19">
                  <c:v>42857</c:v>
                </c:pt>
                <c:pt idx="20">
                  <c:v>42888</c:v>
                </c:pt>
                <c:pt idx="21">
                  <c:v>42919</c:v>
                </c:pt>
                <c:pt idx="22">
                  <c:v>42949</c:v>
                </c:pt>
                <c:pt idx="23">
                  <c:v>42982</c:v>
                </c:pt>
                <c:pt idx="24">
                  <c:v>43010</c:v>
                </c:pt>
                <c:pt idx="25">
                  <c:v>43041</c:v>
                </c:pt>
                <c:pt idx="26">
                  <c:v>43073</c:v>
                </c:pt>
                <c:pt idx="27">
                  <c:v>43102</c:v>
                </c:pt>
                <c:pt idx="28">
                  <c:v>43133</c:v>
                </c:pt>
                <c:pt idx="29">
                  <c:v>43161</c:v>
                </c:pt>
                <c:pt idx="30">
                  <c:v>43193</c:v>
                </c:pt>
                <c:pt idx="31">
                  <c:v>43222</c:v>
                </c:pt>
                <c:pt idx="32">
                  <c:v>43255</c:v>
                </c:pt>
                <c:pt idx="33">
                  <c:v>43283</c:v>
                </c:pt>
                <c:pt idx="34">
                  <c:v>43314</c:v>
                </c:pt>
                <c:pt idx="35">
                  <c:v>43346</c:v>
                </c:pt>
                <c:pt idx="36">
                  <c:v>43375</c:v>
                </c:pt>
                <c:pt idx="37">
                  <c:v>43406</c:v>
                </c:pt>
                <c:pt idx="38">
                  <c:v>43437</c:v>
                </c:pt>
                <c:pt idx="39">
                  <c:v>43467</c:v>
                </c:pt>
                <c:pt idx="40">
                  <c:v>43500</c:v>
                </c:pt>
                <c:pt idx="41">
                  <c:v>43528</c:v>
                </c:pt>
                <c:pt idx="42">
                  <c:v>43557</c:v>
                </c:pt>
                <c:pt idx="43">
                  <c:v>43587</c:v>
                </c:pt>
                <c:pt idx="44">
                  <c:v>43619</c:v>
                </c:pt>
                <c:pt idx="45">
                  <c:v>43648</c:v>
                </c:pt>
                <c:pt idx="46">
                  <c:v>43679</c:v>
                </c:pt>
                <c:pt idx="47">
                  <c:v>43710</c:v>
                </c:pt>
                <c:pt idx="48">
                  <c:v>43740</c:v>
                </c:pt>
                <c:pt idx="49">
                  <c:v>43773</c:v>
                </c:pt>
                <c:pt idx="50">
                  <c:v>43801</c:v>
                </c:pt>
                <c:pt idx="51">
                  <c:v>43832</c:v>
                </c:pt>
                <c:pt idx="52">
                  <c:v>43864</c:v>
                </c:pt>
                <c:pt idx="53">
                  <c:v>43892</c:v>
                </c:pt>
                <c:pt idx="54">
                  <c:v>43923</c:v>
                </c:pt>
                <c:pt idx="55">
                  <c:v>43955</c:v>
                </c:pt>
                <c:pt idx="56">
                  <c:v>43984</c:v>
                </c:pt>
                <c:pt idx="57">
                  <c:v>44014</c:v>
                </c:pt>
                <c:pt idx="58">
                  <c:v>44046</c:v>
                </c:pt>
                <c:pt idx="59">
                  <c:v>44076</c:v>
                </c:pt>
                <c:pt idx="60">
                  <c:v>44106</c:v>
                </c:pt>
                <c:pt idx="61">
                  <c:v>44137</c:v>
                </c:pt>
                <c:pt idx="62">
                  <c:v>44167</c:v>
                </c:pt>
                <c:pt idx="63">
                  <c:v>44200</c:v>
                </c:pt>
                <c:pt idx="64">
                  <c:v>44229</c:v>
                </c:pt>
                <c:pt idx="65">
                  <c:v>44257</c:v>
                </c:pt>
                <c:pt idx="66">
                  <c:v>44292</c:v>
                </c:pt>
                <c:pt idx="67">
                  <c:v>44319</c:v>
                </c:pt>
                <c:pt idx="68">
                  <c:v>44349</c:v>
                </c:pt>
                <c:pt idx="69">
                  <c:v>44379</c:v>
                </c:pt>
                <c:pt idx="70">
                  <c:v>44410</c:v>
                </c:pt>
                <c:pt idx="71">
                  <c:v>44441</c:v>
                </c:pt>
                <c:pt idx="72">
                  <c:v>44473</c:v>
                </c:pt>
                <c:pt idx="73">
                  <c:v>44502</c:v>
                </c:pt>
                <c:pt idx="74">
                  <c:v>44532</c:v>
                </c:pt>
                <c:pt idx="75">
                  <c:v>44564</c:v>
                </c:pt>
                <c:pt idx="76">
                  <c:v>44594</c:v>
                </c:pt>
                <c:pt idx="77">
                  <c:v>44622</c:v>
                </c:pt>
                <c:pt idx="78">
                  <c:v>44655</c:v>
                </c:pt>
                <c:pt idx="79">
                  <c:v>44683</c:v>
                </c:pt>
                <c:pt idx="80">
                  <c:v>44714</c:v>
                </c:pt>
                <c:pt idx="81">
                  <c:v>44746</c:v>
                </c:pt>
                <c:pt idx="82">
                  <c:v>44775</c:v>
                </c:pt>
                <c:pt idx="83">
                  <c:v>44806</c:v>
                </c:pt>
                <c:pt idx="84">
                  <c:v>44837</c:v>
                </c:pt>
                <c:pt idx="85">
                  <c:v>44867</c:v>
                </c:pt>
                <c:pt idx="86">
                  <c:v>44897</c:v>
                </c:pt>
                <c:pt idx="87">
                  <c:v>44928</c:v>
                </c:pt>
                <c:pt idx="88">
                  <c:v>44959</c:v>
                </c:pt>
                <c:pt idx="89">
                  <c:v>44987</c:v>
                </c:pt>
                <c:pt idx="90">
                  <c:v>45019</c:v>
                </c:pt>
                <c:pt idx="91">
                  <c:v>45048</c:v>
                </c:pt>
                <c:pt idx="92">
                  <c:v>45079</c:v>
                </c:pt>
                <c:pt idx="93">
                  <c:v>45110</c:v>
                </c:pt>
                <c:pt idx="94">
                  <c:v>45140</c:v>
                </c:pt>
                <c:pt idx="95">
                  <c:v>45173</c:v>
                </c:pt>
                <c:pt idx="96">
                  <c:v>45201</c:v>
                </c:pt>
                <c:pt idx="97">
                  <c:v>45232</c:v>
                </c:pt>
                <c:pt idx="98">
                  <c:v>45264</c:v>
                </c:pt>
                <c:pt idx="99">
                  <c:v>45293</c:v>
                </c:pt>
                <c:pt idx="100">
                  <c:v>45324</c:v>
                </c:pt>
                <c:pt idx="101">
                  <c:v>45355</c:v>
                </c:pt>
                <c:pt idx="102">
                  <c:v>45384</c:v>
                </c:pt>
                <c:pt idx="103">
                  <c:v>45414</c:v>
                </c:pt>
                <c:pt idx="104">
                  <c:v>45446</c:v>
                </c:pt>
                <c:pt idx="105">
                  <c:v>45475</c:v>
                </c:pt>
                <c:pt idx="106">
                  <c:v>45506</c:v>
                </c:pt>
                <c:pt idx="107">
                  <c:v>45537</c:v>
                </c:pt>
                <c:pt idx="108">
                  <c:v>45567</c:v>
                </c:pt>
                <c:pt idx="109">
                  <c:v>45600</c:v>
                </c:pt>
                <c:pt idx="110">
                  <c:v>45628</c:v>
                </c:pt>
                <c:pt idx="111">
                  <c:v>45659</c:v>
                </c:pt>
                <c:pt idx="112">
                  <c:v>45691</c:v>
                </c:pt>
                <c:pt idx="113">
                  <c:v>45719</c:v>
                </c:pt>
                <c:pt idx="114">
                  <c:v>45749</c:v>
                </c:pt>
                <c:pt idx="115">
                  <c:v>45779</c:v>
                </c:pt>
                <c:pt idx="116">
                  <c:v>45810</c:v>
                </c:pt>
                <c:pt idx="117">
                  <c:v>45840</c:v>
                </c:pt>
                <c:pt idx="118">
                  <c:v>45873</c:v>
                </c:pt>
                <c:pt idx="119">
                  <c:v>45902</c:v>
                </c:pt>
                <c:pt idx="120">
                  <c:v>45932</c:v>
                </c:pt>
                <c:pt idx="121">
                  <c:v>45964</c:v>
                </c:pt>
                <c:pt idx="122">
                  <c:v>45993</c:v>
                </c:pt>
                <c:pt idx="123">
                  <c:v>46024</c:v>
                </c:pt>
                <c:pt idx="124">
                  <c:v>46055</c:v>
                </c:pt>
                <c:pt idx="125">
                  <c:v>46083</c:v>
                </c:pt>
                <c:pt idx="126">
                  <c:v>46114</c:v>
                </c:pt>
                <c:pt idx="127">
                  <c:v>46146</c:v>
                </c:pt>
                <c:pt idx="128">
                  <c:v>46175</c:v>
                </c:pt>
                <c:pt idx="129">
                  <c:v>46205</c:v>
                </c:pt>
                <c:pt idx="130">
                  <c:v>46237</c:v>
                </c:pt>
                <c:pt idx="131">
                  <c:v>46267</c:v>
                </c:pt>
                <c:pt idx="132">
                  <c:v>46297</c:v>
                </c:pt>
                <c:pt idx="133">
                  <c:v>46328</c:v>
                </c:pt>
                <c:pt idx="134">
                  <c:v>46358</c:v>
                </c:pt>
                <c:pt idx="135">
                  <c:v>46391</c:v>
                </c:pt>
                <c:pt idx="136">
                  <c:v>46420</c:v>
                </c:pt>
                <c:pt idx="137">
                  <c:v>46448</c:v>
                </c:pt>
                <c:pt idx="138">
                  <c:v>46479</c:v>
                </c:pt>
                <c:pt idx="139">
                  <c:v>46510</c:v>
                </c:pt>
                <c:pt idx="140">
                  <c:v>46540</c:v>
                </c:pt>
                <c:pt idx="141">
                  <c:v>46570</c:v>
                </c:pt>
                <c:pt idx="142">
                  <c:v>46601</c:v>
                </c:pt>
                <c:pt idx="143">
                  <c:v>46632</c:v>
                </c:pt>
                <c:pt idx="144">
                  <c:v>46664</c:v>
                </c:pt>
                <c:pt idx="145">
                  <c:v>46693</c:v>
                </c:pt>
                <c:pt idx="146">
                  <c:v>46723</c:v>
                </c:pt>
                <c:pt idx="147">
                  <c:v>46755</c:v>
                </c:pt>
                <c:pt idx="148">
                  <c:v>46785</c:v>
                </c:pt>
                <c:pt idx="149">
                  <c:v>46814</c:v>
                </c:pt>
                <c:pt idx="150">
                  <c:v>46846</c:v>
                </c:pt>
                <c:pt idx="151">
                  <c:v>46875</c:v>
                </c:pt>
                <c:pt idx="152">
                  <c:v>46906</c:v>
                </c:pt>
                <c:pt idx="153">
                  <c:v>46937</c:v>
                </c:pt>
                <c:pt idx="154">
                  <c:v>46967</c:v>
                </c:pt>
                <c:pt idx="155">
                  <c:v>47000</c:v>
                </c:pt>
                <c:pt idx="156">
                  <c:v>47028</c:v>
                </c:pt>
                <c:pt idx="157">
                  <c:v>47059</c:v>
                </c:pt>
                <c:pt idx="158">
                  <c:v>47091</c:v>
                </c:pt>
                <c:pt idx="159">
                  <c:v>47120</c:v>
                </c:pt>
                <c:pt idx="160">
                  <c:v>47151</c:v>
                </c:pt>
                <c:pt idx="161">
                  <c:v>47179</c:v>
                </c:pt>
                <c:pt idx="162">
                  <c:v>47211</c:v>
                </c:pt>
                <c:pt idx="163">
                  <c:v>47240</c:v>
                </c:pt>
                <c:pt idx="164">
                  <c:v>47273</c:v>
                </c:pt>
                <c:pt idx="165">
                  <c:v>47301</c:v>
                </c:pt>
                <c:pt idx="166">
                  <c:v>47332</c:v>
                </c:pt>
                <c:pt idx="167">
                  <c:v>47364</c:v>
                </c:pt>
                <c:pt idx="168">
                  <c:v>47393</c:v>
                </c:pt>
                <c:pt idx="169">
                  <c:v>47424</c:v>
                </c:pt>
                <c:pt idx="170">
                  <c:v>47455</c:v>
                </c:pt>
                <c:pt idx="171">
                  <c:v>47485</c:v>
                </c:pt>
                <c:pt idx="172">
                  <c:v>47518</c:v>
                </c:pt>
                <c:pt idx="173">
                  <c:v>47546</c:v>
                </c:pt>
                <c:pt idx="174">
                  <c:v>47575</c:v>
                </c:pt>
                <c:pt idx="175">
                  <c:v>47605</c:v>
                </c:pt>
                <c:pt idx="176">
                  <c:v>47637</c:v>
                </c:pt>
                <c:pt idx="177">
                  <c:v>47666</c:v>
                </c:pt>
                <c:pt idx="178">
                  <c:v>47697</c:v>
                </c:pt>
                <c:pt idx="179">
                  <c:v>47728</c:v>
                </c:pt>
                <c:pt idx="180">
                  <c:v>47758</c:v>
                </c:pt>
                <c:pt idx="181">
                  <c:v>47791</c:v>
                </c:pt>
                <c:pt idx="182">
                  <c:v>47819</c:v>
                </c:pt>
                <c:pt idx="183">
                  <c:v>47850</c:v>
                </c:pt>
                <c:pt idx="184">
                  <c:v>47882</c:v>
                </c:pt>
                <c:pt idx="185">
                  <c:v>47910</c:v>
                </c:pt>
                <c:pt idx="186">
                  <c:v>47940</c:v>
                </c:pt>
                <c:pt idx="187">
                  <c:v>47970</c:v>
                </c:pt>
                <c:pt idx="188">
                  <c:v>48001</c:v>
                </c:pt>
                <c:pt idx="189">
                  <c:v>48031</c:v>
                </c:pt>
                <c:pt idx="190">
                  <c:v>48064</c:v>
                </c:pt>
                <c:pt idx="191">
                  <c:v>48093</c:v>
                </c:pt>
                <c:pt idx="192">
                  <c:v>48123</c:v>
                </c:pt>
                <c:pt idx="193">
                  <c:v>48155</c:v>
                </c:pt>
                <c:pt idx="194">
                  <c:v>48184</c:v>
                </c:pt>
                <c:pt idx="195">
                  <c:v>48215</c:v>
                </c:pt>
                <c:pt idx="196">
                  <c:v>48246</c:v>
                </c:pt>
                <c:pt idx="197">
                  <c:v>48275</c:v>
                </c:pt>
                <c:pt idx="198">
                  <c:v>48306</c:v>
                </c:pt>
                <c:pt idx="199">
                  <c:v>48337</c:v>
                </c:pt>
                <c:pt idx="200">
                  <c:v>48367</c:v>
                </c:pt>
                <c:pt idx="201">
                  <c:v>48397</c:v>
                </c:pt>
                <c:pt idx="202">
                  <c:v>48428</c:v>
                </c:pt>
                <c:pt idx="203">
                  <c:v>48459</c:v>
                </c:pt>
                <c:pt idx="204">
                  <c:v>48491</c:v>
                </c:pt>
                <c:pt idx="205">
                  <c:v>48520</c:v>
                </c:pt>
                <c:pt idx="206">
                  <c:v>48550</c:v>
                </c:pt>
                <c:pt idx="207">
                  <c:v>48582</c:v>
                </c:pt>
                <c:pt idx="208">
                  <c:v>48612</c:v>
                </c:pt>
                <c:pt idx="209">
                  <c:v>48640</c:v>
                </c:pt>
                <c:pt idx="210">
                  <c:v>48673</c:v>
                </c:pt>
                <c:pt idx="211">
                  <c:v>48701</c:v>
                </c:pt>
                <c:pt idx="212">
                  <c:v>48732</c:v>
                </c:pt>
                <c:pt idx="213">
                  <c:v>48764</c:v>
                </c:pt>
                <c:pt idx="214">
                  <c:v>48793</c:v>
                </c:pt>
                <c:pt idx="215">
                  <c:v>48824</c:v>
                </c:pt>
                <c:pt idx="216">
                  <c:v>48855</c:v>
                </c:pt>
                <c:pt idx="217">
                  <c:v>48885</c:v>
                </c:pt>
                <c:pt idx="218">
                  <c:v>48915</c:v>
                </c:pt>
                <c:pt idx="219">
                  <c:v>48946</c:v>
                </c:pt>
                <c:pt idx="220">
                  <c:v>48977</c:v>
                </c:pt>
                <c:pt idx="221">
                  <c:v>49005</c:v>
                </c:pt>
                <c:pt idx="222">
                  <c:v>49037</c:v>
                </c:pt>
                <c:pt idx="223">
                  <c:v>49066</c:v>
                </c:pt>
                <c:pt idx="224">
                  <c:v>49097</c:v>
                </c:pt>
                <c:pt idx="225">
                  <c:v>49128</c:v>
                </c:pt>
                <c:pt idx="226">
                  <c:v>49158</c:v>
                </c:pt>
                <c:pt idx="227">
                  <c:v>49191</c:v>
                </c:pt>
                <c:pt idx="228">
                  <c:v>49219</c:v>
                </c:pt>
                <c:pt idx="229">
                  <c:v>49250</c:v>
                </c:pt>
                <c:pt idx="230">
                  <c:v>49282</c:v>
                </c:pt>
                <c:pt idx="231">
                  <c:v>49311</c:v>
                </c:pt>
                <c:pt idx="232">
                  <c:v>49342</c:v>
                </c:pt>
                <c:pt idx="233">
                  <c:v>49370</c:v>
                </c:pt>
                <c:pt idx="234">
                  <c:v>49401</c:v>
                </c:pt>
                <c:pt idx="235">
                  <c:v>49431</c:v>
                </c:pt>
                <c:pt idx="236">
                  <c:v>49464</c:v>
                </c:pt>
                <c:pt idx="237">
                  <c:v>49492</c:v>
                </c:pt>
                <c:pt idx="238">
                  <c:v>49523</c:v>
                </c:pt>
                <c:pt idx="239">
                  <c:v>49555</c:v>
                </c:pt>
                <c:pt idx="240">
                  <c:v>49584</c:v>
                </c:pt>
                <c:pt idx="241">
                  <c:v>49615</c:v>
                </c:pt>
                <c:pt idx="242">
                  <c:v>49646</c:v>
                </c:pt>
                <c:pt idx="243">
                  <c:v>49676</c:v>
                </c:pt>
                <c:pt idx="244">
                  <c:v>49709</c:v>
                </c:pt>
                <c:pt idx="245">
                  <c:v>49737</c:v>
                </c:pt>
                <c:pt idx="246">
                  <c:v>49767</c:v>
                </c:pt>
                <c:pt idx="247">
                  <c:v>49797</c:v>
                </c:pt>
                <c:pt idx="248">
                  <c:v>49828</c:v>
                </c:pt>
                <c:pt idx="249">
                  <c:v>49858</c:v>
                </c:pt>
                <c:pt idx="250">
                  <c:v>49891</c:v>
                </c:pt>
                <c:pt idx="251">
                  <c:v>49920</c:v>
                </c:pt>
                <c:pt idx="252">
                  <c:v>49950</c:v>
                </c:pt>
                <c:pt idx="253">
                  <c:v>49982</c:v>
                </c:pt>
                <c:pt idx="254">
                  <c:v>50011</c:v>
                </c:pt>
                <c:pt idx="255">
                  <c:v>50042</c:v>
                </c:pt>
                <c:pt idx="256">
                  <c:v>50073</c:v>
                </c:pt>
                <c:pt idx="257">
                  <c:v>50101</c:v>
                </c:pt>
                <c:pt idx="258">
                  <c:v>50132</c:v>
                </c:pt>
                <c:pt idx="259">
                  <c:v>50164</c:v>
                </c:pt>
                <c:pt idx="260">
                  <c:v>50193</c:v>
                </c:pt>
                <c:pt idx="261">
                  <c:v>50223</c:v>
                </c:pt>
                <c:pt idx="262">
                  <c:v>50255</c:v>
                </c:pt>
                <c:pt idx="263">
                  <c:v>50285</c:v>
                </c:pt>
                <c:pt idx="264">
                  <c:v>50315</c:v>
                </c:pt>
                <c:pt idx="265">
                  <c:v>50346</c:v>
                </c:pt>
                <c:pt idx="266">
                  <c:v>50376</c:v>
                </c:pt>
                <c:pt idx="267">
                  <c:v>50409</c:v>
                </c:pt>
                <c:pt idx="268">
                  <c:v>50438</c:v>
                </c:pt>
                <c:pt idx="269">
                  <c:v>50466</c:v>
                </c:pt>
                <c:pt idx="270">
                  <c:v>50497</c:v>
                </c:pt>
                <c:pt idx="271">
                  <c:v>50528</c:v>
                </c:pt>
                <c:pt idx="272">
                  <c:v>50558</c:v>
                </c:pt>
                <c:pt idx="273">
                  <c:v>50588</c:v>
                </c:pt>
                <c:pt idx="274">
                  <c:v>50619</c:v>
                </c:pt>
                <c:pt idx="275">
                  <c:v>50650</c:v>
                </c:pt>
                <c:pt idx="276">
                  <c:v>50682</c:v>
                </c:pt>
                <c:pt idx="277">
                  <c:v>50711</c:v>
                </c:pt>
                <c:pt idx="278">
                  <c:v>50741</c:v>
                </c:pt>
                <c:pt idx="279">
                  <c:v>50773</c:v>
                </c:pt>
                <c:pt idx="280">
                  <c:v>50803</c:v>
                </c:pt>
                <c:pt idx="281">
                  <c:v>50831</c:v>
                </c:pt>
                <c:pt idx="282">
                  <c:v>50864</c:v>
                </c:pt>
                <c:pt idx="283">
                  <c:v>50892</c:v>
                </c:pt>
                <c:pt idx="284">
                  <c:v>50923</c:v>
                </c:pt>
                <c:pt idx="285">
                  <c:v>50955</c:v>
                </c:pt>
                <c:pt idx="286">
                  <c:v>50984</c:v>
                </c:pt>
                <c:pt idx="287">
                  <c:v>51015</c:v>
                </c:pt>
                <c:pt idx="288">
                  <c:v>51046</c:v>
                </c:pt>
                <c:pt idx="289">
                  <c:v>51076</c:v>
                </c:pt>
                <c:pt idx="290">
                  <c:v>51106</c:v>
                </c:pt>
                <c:pt idx="291">
                  <c:v>51137</c:v>
                </c:pt>
                <c:pt idx="292">
                  <c:v>51168</c:v>
                </c:pt>
                <c:pt idx="293">
                  <c:v>51197</c:v>
                </c:pt>
                <c:pt idx="294">
                  <c:v>51229</c:v>
                </c:pt>
                <c:pt idx="295">
                  <c:v>51258</c:v>
                </c:pt>
                <c:pt idx="296">
                  <c:v>51291</c:v>
                </c:pt>
                <c:pt idx="297">
                  <c:v>51319</c:v>
                </c:pt>
                <c:pt idx="298">
                  <c:v>51350</c:v>
                </c:pt>
                <c:pt idx="299">
                  <c:v>51382</c:v>
                </c:pt>
                <c:pt idx="300">
                  <c:v>51411</c:v>
                </c:pt>
                <c:pt idx="301">
                  <c:v>51442</c:v>
                </c:pt>
                <c:pt idx="302">
                  <c:v>51473</c:v>
                </c:pt>
                <c:pt idx="303">
                  <c:v>51503</c:v>
                </c:pt>
                <c:pt idx="304">
                  <c:v>51536</c:v>
                </c:pt>
                <c:pt idx="305">
                  <c:v>51564</c:v>
                </c:pt>
                <c:pt idx="306">
                  <c:v>51593</c:v>
                </c:pt>
                <c:pt idx="307">
                  <c:v>51623</c:v>
                </c:pt>
                <c:pt idx="308">
                  <c:v>51655</c:v>
                </c:pt>
                <c:pt idx="309">
                  <c:v>51684</c:v>
                </c:pt>
                <c:pt idx="310">
                  <c:v>51715</c:v>
                </c:pt>
                <c:pt idx="311">
                  <c:v>51746</c:v>
                </c:pt>
                <c:pt idx="312">
                  <c:v>51776</c:v>
                </c:pt>
                <c:pt idx="313">
                  <c:v>51809</c:v>
                </c:pt>
                <c:pt idx="314">
                  <c:v>51837</c:v>
                </c:pt>
                <c:pt idx="315">
                  <c:v>51868</c:v>
                </c:pt>
                <c:pt idx="316">
                  <c:v>51900</c:v>
                </c:pt>
                <c:pt idx="317">
                  <c:v>51928</c:v>
                </c:pt>
                <c:pt idx="318">
                  <c:v>51958</c:v>
                </c:pt>
                <c:pt idx="319">
                  <c:v>51988</c:v>
                </c:pt>
                <c:pt idx="320">
                  <c:v>52019</c:v>
                </c:pt>
                <c:pt idx="321">
                  <c:v>52049</c:v>
                </c:pt>
                <c:pt idx="322">
                  <c:v>52082</c:v>
                </c:pt>
                <c:pt idx="323">
                  <c:v>52111</c:v>
                </c:pt>
                <c:pt idx="324">
                  <c:v>52141</c:v>
                </c:pt>
                <c:pt idx="325">
                  <c:v>52173</c:v>
                </c:pt>
                <c:pt idx="326">
                  <c:v>52202</c:v>
                </c:pt>
                <c:pt idx="327">
                  <c:v>52233</c:v>
                </c:pt>
                <c:pt idx="328">
                  <c:v>52264</c:v>
                </c:pt>
                <c:pt idx="329">
                  <c:v>52292</c:v>
                </c:pt>
                <c:pt idx="330">
                  <c:v>52323</c:v>
                </c:pt>
                <c:pt idx="331">
                  <c:v>52355</c:v>
                </c:pt>
                <c:pt idx="332">
                  <c:v>52384</c:v>
                </c:pt>
                <c:pt idx="333">
                  <c:v>52414</c:v>
                </c:pt>
                <c:pt idx="334">
                  <c:v>52446</c:v>
                </c:pt>
                <c:pt idx="335">
                  <c:v>52476</c:v>
                </c:pt>
                <c:pt idx="336">
                  <c:v>52506</c:v>
                </c:pt>
                <c:pt idx="337">
                  <c:v>52537</c:v>
                </c:pt>
                <c:pt idx="338">
                  <c:v>52567</c:v>
                </c:pt>
                <c:pt idx="339">
                  <c:v>52600</c:v>
                </c:pt>
                <c:pt idx="340">
                  <c:v>52629</c:v>
                </c:pt>
                <c:pt idx="341">
                  <c:v>52658</c:v>
                </c:pt>
                <c:pt idx="342">
                  <c:v>52691</c:v>
                </c:pt>
                <c:pt idx="343">
                  <c:v>52719</c:v>
                </c:pt>
                <c:pt idx="344">
                  <c:v>52750</c:v>
                </c:pt>
                <c:pt idx="345">
                  <c:v>52782</c:v>
                </c:pt>
                <c:pt idx="346">
                  <c:v>52811</c:v>
                </c:pt>
                <c:pt idx="347">
                  <c:v>52842</c:v>
                </c:pt>
                <c:pt idx="348">
                  <c:v>52873</c:v>
                </c:pt>
                <c:pt idx="349">
                  <c:v>52903</c:v>
                </c:pt>
                <c:pt idx="350">
                  <c:v>52933</c:v>
                </c:pt>
                <c:pt idx="351">
                  <c:v>52964</c:v>
                </c:pt>
                <c:pt idx="352">
                  <c:v>52995</c:v>
                </c:pt>
                <c:pt idx="353">
                  <c:v>53023</c:v>
                </c:pt>
                <c:pt idx="354">
                  <c:v>53055</c:v>
                </c:pt>
                <c:pt idx="355">
                  <c:v>53084</c:v>
                </c:pt>
                <c:pt idx="356">
                  <c:v>53115</c:v>
                </c:pt>
                <c:pt idx="357">
                  <c:v>53146</c:v>
                </c:pt>
                <c:pt idx="358">
                  <c:v>53176</c:v>
                </c:pt>
                <c:pt idx="359">
                  <c:v>53209</c:v>
                </c:pt>
                <c:pt idx="360">
                  <c:v>53237</c:v>
                </c:pt>
                <c:pt idx="361">
                  <c:v>53268</c:v>
                </c:pt>
                <c:pt idx="362">
                  <c:v>53300</c:v>
                </c:pt>
                <c:pt idx="363">
                  <c:v>53329</c:v>
                </c:pt>
                <c:pt idx="364">
                  <c:v>53360</c:v>
                </c:pt>
                <c:pt idx="365">
                  <c:v>53388</c:v>
                </c:pt>
                <c:pt idx="366">
                  <c:v>53419</c:v>
                </c:pt>
                <c:pt idx="367">
                  <c:v>53449</c:v>
                </c:pt>
                <c:pt idx="368">
                  <c:v>53482</c:v>
                </c:pt>
                <c:pt idx="369">
                  <c:v>53510</c:v>
                </c:pt>
                <c:pt idx="370">
                  <c:v>53541</c:v>
                </c:pt>
                <c:pt idx="371">
                  <c:v>53573</c:v>
                </c:pt>
                <c:pt idx="372">
                  <c:v>53602</c:v>
                </c:pt>
                <c:pt idx="373">
                  <c:v>53633</c:v>
                </c:pt>
                <c:pt idx="374">
                  <c:v>53664</c:v>
                </c:pt>
                <c:pt idx="375">
                  <c:v>53694</c:v>
                </c:pt>
                <c:pt idx="376">
                  <c:v>53727</c:v>
                </c:pt>
                <c:pt idx="377">
                  <c:v>53755</c:v>
                </c:pt>
                <c:pt idx="378">
                  <c:v>53784</c:v>
                </c:pt>
                <c:pt idx="379">
                  <c:v>53814</c:v>
                </c:pt>
                <c:pt idx="380">
                  <c:v>53846</c:v>
                </c:pt>
                <c:pt idx="381">
                  <c:v>53875</c:v>
                </c:pt>
                <c:pt idx="382">
                  <c:v>53906</c:v>
                </c:pt>
                <c:pt idx="383">
                  <c:v>53937</c:v>
                </c:pt>
                <c:pt idx="384">
                  <c:v>53967</c:v>
                </c:pt>
                <c:pt idx="385">
                  <c:v>54000</c:v>
                </c:pt>
                <c:pt idx="386">
                  <c:v>54028</c:v>
                </c:pt>
                <c:pt idx="387">
                  <c:v>54059</c:v>
                </c:pt>
                <c:pt idx="388">
                  <c:v>54091</c:v>
                </c:pt>
                <c:pt idx="389">
                  <c:v>54119</c:v>
                </c:pt>
                <c:pt idx="390">
                  <c:v>54150</c:v>
                </c:pt>
                <c:pt idx="391">
                  <c:v>54182</c:v>
                </c:pt>
                <c:pt idx="392">
                  <c:v>54211</c:v>
                </c:pt>
                <c:pt idx="393">
                  <c:v>54241</c:v>
                </c:pt>
                <c:pt idx="394">
                  <c:v>54273</c:v>
                </c:pt>
                <c:pt idx="395">
                  <c:v>54303</c:v>
                </c:pt>
                <c:pt idx="396">
                  <c:v>54333</c:v>
                </c:pt>
                <c:pt idx="397">
                  <c:v>54364</c:v>
                </c:pt>
                <c:pt idx="398">
                  <c:v>54394</c:v>
                </c:pt>
                <c:pt idx="399">
                  <c:v>54427</c:v>
                </c:pt>
                <c:pt idx="400">
                  <c:v>54456</c:v>
                </c:pt>
                <c:pt idx="401">
                  <c:v>54484</c:v>
                </c:pt>
                <c:pt idx="402">
                  <c:v>54515</c:v>
                </c:pt>
                <c:pt idx="403">
                  <c:v>54546</c:v>
                </c:pt>
                <c:pt idx="404">
                  <c:v>54576</c:v>
                </c:pt>
                <c:pt idx="405">
                  <c:v>54606</c:v>
                </c:pt>
                <c:pt idx="406">
                  <c:v>54637</c:v>
                </c:pt>
                <c:pt idx="407">
                  <c:v>54668</c:v>
                </c:pt>
                <c:pt idx="408">
                  <c:v>54700</c:v>
                </c:pt>
                <c:pt idx="409">
                  <c:v>54729</c:v>
                </c:pt>
                <c:pt idx="410">
                  <c:v>54759</c:v>
                </c:pt>
                <c:pt idx="411">
                  <c:v>54791</c:v>
                </c:pt>
                <c:pt idx="412">
                  <c:v>54821</c:v>
                </c:pt>
                <c:pt idx="413">
                  <c:v>54849</c:v>
                </c:pt>
                <c:pt idx="414">
                  <c:v>54882</c:v>
                </c:pt>
                <c:pt idx="415">
                  <c:v>54910</c:v>
                </c:pt>
                <c:pt idx="416">
                  <c:v>54941</c:v>
                </c:pt>
                <c:pt idx="417">
                  <c:v>54973</c:v>
                </c:pt>
                <c:pt idx="418">
                  <c:v>55002</c:v>
                </c:pt>
                <c:pt idx="419">
                  <c:v>55033</c:v>
                </c:pt>
                <c:pt idx="420">
                  <c:v>55064</c:v>
                </c:pt>
                <c:pt idx="421">
                  <c:v>55094</c:v>
                </c:pt>
                <c:pt idx="422">
                  <c:v>55124</c:v>
                </c:pt>
                <c:pt idx="423">
                  <c:v>55155</c:v>
                </c:pt>
                <c:pt idx="424">
                  <c:v>55186</c:v>
                </c:pt>
                <c:pt idx="425">
                  <c:v>55214</c:v>
                </c:pt>
                <c:pt idx="426">
                  <c:v>55247</c:v>
                </c:pt>
                <c:pt idx="427">
                  <c:v>55275</c:v>
                </c:pt>
                <c:pt idx="428">
                  <c:v>55306</c:v>
                </c:pt>
                <c:pt idx="429">
                  <c:v>55337</c:v>
                </c:pt>
                <c:pt idx="430">
                  <c:v>55367</c:v>
                </c:pt>
                <c:pt idx="431">
                  <c:v>55400</c:v>
                </c:pt>
                <c:pt idx="432">
                  <c:v>55428</c:v>
                </c:pt>
                <c:pt idx="433">
                  <c:v>55459</c:v>
                </c:pt>
                <c:pt idx="434">
                  <c:v>55491</c:v>
                </c:pt>
                <c:pt idx="435">
                  <c:v>55520</c:v>
                </c:pt>
                <c:pt idx="436">
                  <c:v>55551</c:v>
                </c:pt>
                <c:pt idx="437">
                  <c:v>55582</c:v>
                </c:pt>
                <c:pt idx="438">
                  <c:v>55611</c:v>
                </c:pt>
                <c:pt idx="439">
                  <c:v>55641</c:v>
                </c:pt>
                <c:pt idx="440">
                  <c:v>55673</c:v>
                </c:pt>
                <c:pt idx="441">
                  <c:v>55702</c:v>
                </c:pt>
                <c:pt idx="442">
                  <c:v>55733</c:v>
                </c:pt>
                <c:pt idx="443">
                  <c:v>55764</c:v>
                </c:pt>
                <c:pt idx="444">
                  <c:v>55794</c:v>
                </c:pt>
                <c:pt idx="445">
                  <c:v>55827</c:v>
                </c:pt>
                <c:pt idx="446">
                  <c:v>55855</c:v>
                </c:pt>
                <c:pt idx="447">
                  <c:v>55886</c:v>
                </c:pt>
                <c:pt idx="448">
                  <c:v>55918</c:v>
                </c:pt>
                <c:pt idx="449">
                  <c:v>55946</c:v>
                </c:pt>
                <c:pt idx="450">
                  <c:v>55976</c:v>
                </c:pt>
                <c:pt idx="451">
                  <c:v>56006</c:v>
                </c:pt>
                <c:pt idx="452">
                  <c:v>56037</c:v>
                </c:pt>
                <c:pt idx="453">
                  <c:v>56067</c:v>
                </c:pt>
                <c:pt idx="454">
                  <c:v>56100</c:v>
                </c:pt>
                <c:pt idx="455">
                  <c:v>56129</c:v>
                </c:pt>
                <c:pt idx="456">
                  <c:v>56159</c:v>
                </c:pt>
                <c:pt idx="457">
                  <c:v>56191</c:v>
                </c:pt>
                <c:pt idx="458">
                  <c:v>56220</c:v>
                </c:pt>
                <c:pt idx="459">
                  <c:v>56251</c:v>
                </c:pt>
                <c:pt idx="460">
                  <c:v>56282</c:v>
                </c:pt>
                <c:pt idx="461">
                  <c:v>56310</c:v>
                </c:pt>
                <c:pt idx="462">
                  <c:v>56341</c:v>
                </c:pt>
                <c:pt idx="463">
                  <c:v>56373</c:v>
                </c:pt>
                <c:pt idx="464">
                  <c:v>56402</c:v>
                </c:pt>
                <c:pt idx="465">
                  <c:v>56432</c:v>
                </c:pt>
                <c:pt idx="466">
                  <c:v>56464</c:v>
                </c:pt>
                <c:pt idx="467">
                  <c:v>56494</c:v>
                </c:pt>
                <c:pt idx="468">
                  <c:v>56524</c:v>
                </c:pt>
                <c:pt idx="469">
                  <c:v>56555</c:v>
                </c:pt>
                <c:pt idx="470">
                  <c:v>56585</c:v>
                </c:pt>
                <c:pt idx="471">
                  <c:v>56618</c:v>
                </c:pt>
                <c:pt idx="472">
                  <c:v>56647</c:v>
                </c:pt>
                <c:pt idx="473">
                  <c:v>56675</c:v>
                </c:pt>
                <c:pt idx="474">
                  <c:v>56706</c:v>
                </c:pt>
                <c:pt idx="475">
                  <c:v>56737</c:v>
                </c:pt>
                <c:pt idx="476">
                  <c:v>56767</c:v>
                </c:pt>
                <c:pt idx="477">
                  <c:v>56797</c:v>
                </c:pt>
                <c:pt idx="478">
                  <c:v>56828</c:v>
                </c:pt>
                <c:pt idx="479">
                  <c:v>56859</c:v>
                </c:pt>
                <c:pt idx="480">
                  <c:v>56891</c:v>
                </c:pt>
                <c:pt idx="481">
                  <c:v>56920</c:v>
                </c:pt>
                <c:pt idx="482">
                  <c:v>56950</c:v>
                </c:pt>
                <c:pt idx="483">
                  <c:v>56982</c:v>
                </c:pt>
                <c:pt idx="484">
                  <c:v>57012</c:v>
                </c:pt>
                <c:pt idx="485">
                  <c:v>57041</c:v>
                </c:pt>
                <c:pt idx="486">
                  <c:v>57074</c:v>
                </c:pt>
                <c:pt idx="487">
                  <c:v>57102</c:v>
                </c:pt>
                <c:pt idx="488">
                  <c:v>57133</c:v>
                </c:pt>
                <c:pt idx="489">
                  <c:v>57164</c:v>
                </c:pt>
                <c:pt idx="490">
                  <c:v>57194</c:v>
                </c:pt>
                <c:pt idx="491">
                  <c:v>57227</c:v>
                </c:pt>
                <c:pt idx="492">
                  <c:v>57255</c:v>
                </c:pt>
                <c:pt idx="493">
                  <c:v>57286</c:v>
                </c:pt>
                <c:pt idx="494">
                  <c:v>57318</c:v>
                </c:pt>
                <c:pt idx="495">
                  <c:v>57347</c:v>
                </c:pt>
                <c:pt idx="496">
                  <c:v>57378</c:v>
                </c:pt>
                <c:pt idx="497">
                  <c:v>57406</c:v>
                </c:pt>
                <c:pt idx="498">
                  <c:v>57437</c:v>
                </c:pt>
                <c:pt idx="499">
                  <c:v>57467</c:v>
                </c:pt>
                <c:pt idx="500">
                  <c:v>57500</c:v>
                </c:pt>
                <c:pt idx="501">
                  <c:v>57528</c:v>
                </c:pt>
                <c:pt idx="502">
                  <c:v>57559</c:v>
                </c:pt>
                <c:pt idx="503">
                  <c:v>57591</c:v>
                </c:pt>
                <c:pt idx="504">
                  <c:v>57620</c:v>
                </c:pt>
                <c:pt idx="505">
                  <c:v>57651</c:v>
                </c:pt>
                <c:pt idx="506">
                  <c:v>57682</c:v>
                </c:pt>
                <c:pt idx="507">
                  <c:v>57712</c:v>
                </c:pt>
                <c:pt idx="508">
                  <c:v>57745</c:v>
                </c:pt>
                <c:pt idx="509">
                  <c:v>57773</c:v>
                </c:pt>
                <c:pt idx="510">
                  <c:v>57802</c:v>
                </c:pt>
                <c:pt idx="511">
                  <c:v>57832</c:v>
                </c:pt>
                <c:pt idx="512">
                  <c:v>57864</c:v>
                </c:pt>
                <c:pt idx="513">
                  <c:v>57893</c:v>
                </c:pt>
                <c:pt idx="514">
                  <c:v>57924</c:v>
                </c:pt>
                <c:pt idx="515">
                  <c:v>57955</c:v>
                </c:pt>
                <c:pt idx="516">
                  <c:v>57985</c:v>
                </c:pt>
                <c:pt idx="517">
                  <c:v>58018</c:v>
                </c:pt>
                <c:pt idx="518">
                  <c:v>58046</c:v>
                </c:pt>
                <c:pt idx="519">
                  <c:v>58077</c:v>
                </c:pt>
                <c:pt idx="520">
                  <c:v>58109</c:v>
                </c:pt>
                <c:pt idx="521">
                  <c:v>58137</c:v>
                </c:pt>
                <c:pt idx="522">
                  <c:v>58167</c:v>
                </c:pt>
                <c:pt idx="523">
                  <c:v>58197</c:v>
                </c:pt>
                <c:pt idx="524">
                  <c:v>58228</c:v>
                </c:pt>
                <c:pt idx="525">
                  <c:v>58258</c:v>
                </c:pt>
                <c:pt idx="526">
                  <c:v>58291</c:v>
                </c:pt>
                <c:pt idx="527">
                  <c:v>58320</c:v>
                </c:pt>
                <c:pt idx="528">
                  <c:v>58350</c:v>
                </c:pt>
                <c:pt idx="529">
                  <c:v>58382</c:v>
                </c:pt>
                <c:pt idx="530">
                  <c:v>58411</c:v>
                </c:pt>
                <c:pt idx="531">
                  <c:v>58442</c:v>
                </c:pt>
                <c:pt idx="532">
                  <c:v>58473</c:v>
                </c:pt>
                <c:pt idx="533">
                  <c:v>58502</c:v>
                </c:pt>
                <c:pt idx="534">
                  <c:v>58533</c:v>
                </c:pt>
                <c:pt idx="535">
                  <c:v>58564</c:v>
                </c:pt>
                <c:pt idx="536">
                  <c:v>58594</c:v>
                </c:pt>
                <c:pt idx="537">
                  <c:v>58624</c:v>
                </c:pt>
                <c:pt idx="538">
                  <c:v>58655</c:v>
                </c:pt>
                <c:pt idx="539">
                  <c:v>58686</c:v>
                </c:pt>
                <c:pt idx="540">
                  <c:v>58718</c:v>
                </c:pt>
                <c:pt idx="541">
                  <c:v>58747</c:v>
                </c:pt>
                <c:pt idx="542">
                  <c:v>58777</c:v>
                </c:pt>
                <c:pt idx="543">
                  <c:v>58809</c:v>
                </c:pt>
                <c:pt idx="544">
                  <c:v>58839</c:v>
                </c:pt>
                <c:pt idx="545">
                  <c:v>58867</c:v>
                </c:pt>
                <c:pt idx="546">
                  <c:v>58900</c:v>
                </c:pt>
                <c:pt idx="547">
                  <c:v>58928</c:v>
                </c:pt>
                <c:pt idx="548">
                  <c:v>58959</c:v>
                </c:pt>
                <c:pt idx="549">
                  <c:v>58991</c:v>
                </c:pt>
                <c:pt idx="550">
                  <c:v>59020</c:v>
                </c:pt>
                <c:pt idx="551">
                  <c:v>59051</c:v>
                </c:pt>
                <c:pt idx="552">
                  <c:v>59082</c:v>
                </c:pt>
                <c:pt idx="553">
                  <c:v>59112</c:v>
                </c:pt>
                <c:pt idx="554">
                  <c:v>59142</c:v>
                </c:pt>
                <c:pt idx="555">
                  <c:v>59173</c:v>
                </c:pt>
                <c:pt idx="556">
                  <c:v>59204</c:v>
                </c:pt>
                <c:pt idx="557">
                  <c:v>59232</c:v>
                </c:pt>
                <c:pt idx="558">
                  <c:v>59264</c:v>
                </c:pt>
                <c:pt idx="559">
                  <c:v>59293</c:v>
                </c:pt>
                <c:pt idx="560">
                  <c:v>59324</c:v>
                </c:pt>
                <c:pt idx="561">
                  <c:v>59355</c:v>
                </c:pt>
                <c:pt idx="562">
                  <c:v>59385</c:v>
                </c:pt>
                <c:pt idx="563">
                  <c:v>59418</c:v>
                </c:pt>
                <c:pt idx="564">
                  <c:v>59446</c:v>
                </c:pt>
                <c:pt idx="565">
                  <c:v>59477</c:v>
                </c:pt>
                <c:pt idx="566">
                  <c:v>59509</c:v>
                </c:pt>
                <c:pt idx="567">
                  <c:v>59538</c:v>
                </c:pt>
                <c:pt idx="568">
                  <c:v>59569</c:v>
                </c:pt>
                <c:pt idx="569">
                  <c:v>59597</c:v>
                </c:pt>
                <c:pt idx="570">
                  <c:v>59628</c:v>
                </c:pt>
                <c:pt idx="571">
                  <c:v>59658</c:v>
                </c:pt>
                <c:pt idx="572">
                  <c:v>59691</c:v>
                </c:pt>
                <c:pt idx="573">
                  <c:v>59719</c:v>
                </c:pt>
                <c:pt idx="574">
                  <c:v>59750</c:v>
                </c:pt>
                <c:pt idx="575">
                  <c:v>59782</c:v>
                </c:pt>
                <c:pt idx="576">
                  <c:v>59811</c:v>
                </c:pt>
                <c:pt idx="577">
                  <c:v>59842</c:v>
                </c:pt>
                <c:pt idx="578">
                  <c:v>59873</c:v>
                </c:pt>
                <c:pt idx="579">
                  <c:v>59903</c:v>
                </c:pt>
                <c:pt idx="580">
                  <c:v>59936</c:v>
                </c:pt>
                <c:pt idx="581">
                  <c:v>59964</c:v>
                </c:pt>
                <c:pt idx="582">
                  <c:v>59994</c:v>
                </c:pt>
                <c:pt idx="583">
                  <c:v>60024</c:v>
                </c:pt>
                <c:pt idx="584">
                  <c:v>60055</c:v>
                </c:pt>
                <c:pt idx="585">
                  <c:v>60085</c:v>
                </c:pt>
                <c:pt idx="586">
                  <c:v>60118</c:v>
                </c:pt>
                <c:pt idx="587">
                  <c:v>60147</c:v>
                </c:pt>
                <c:pt idx="588">
                  <c:v>60177</c:v>
                </c:pt>
                <c:pt idx="589">
                  <c:v>60209</c:v>
                </c:pt>
                <c:pt idx="590">
                  <c:v>60238</c:v>
                </c:pt>
                <c:pt idx="591">
                  <c:v>60269</c:v>
                </c:pt>
                <c:pt idx="592">
                  <c:v>60300</c:v>
                </c:pt>
                <c:pt idx="593">
                  <c:v>60328</c:v>
                </c:pt>
                <c:pt idx="594">
                  <c:v>60359</c:v>
                </c:pt>
                <c:pt idx="595">
                  <c:v>60391</c:v>
                </c:pt>
                <c:pt idx="596">
                  <c:v>60420</c:v>
                </c:pt>
                <c:pt idx="597">
                  <c:v>60450</c:v>
                </c:pt>
                <c:pt idx="598">
                  <c:v>60482</c:v>
                </c:pt>
                <c:pt idx="599">
                  <c:v>60512</c:v>
                </c:pt>
                <c:pt idx="600">
                  <c:v>60542</c:v>
                </c:pt>
                <c:pt idx="601">
                  <c:v>60573</c:v>
                </c:pt>
                <c:pt idx="602">
                  <c:v>60603</c:v>
                </c:pt>
                <c:pt idx="603">
                  <c:v>60636</c:v>
                </c:pt>
                <c:pt idx="604">
                  <c:v>60665</c:v>
                </c:pt>
                <c:pt idx="605">
                  <c:v>60693</c:v>
                </c:pt>
                <c:pt idx="606">
                  <c:v>60724</c:v>
                </c:pt>
                <c:pt idx="607">
                  <c:v>60755</c:v>
                </c:pt>
                <c:pt idx="608">
                  <c:v>60785</c:v>
                </c:pt>
                <c:pt idx="609">
                  <c:v>60815</c:v>
                </c:pt>
                <c:pt idx="610">
                  <c:v>60846</c:v>
                </c:pt>
                <c:pt idx="611">
                  <c:v>60877</c:v>
                </c:pt>
                <c:pt idx="612">
                  <c:v>60909</c:v>
                </c:pt>
                <c:pt idx="613">
                  <c:v>60938</c:v>
                </c:pt>
                <c:pt idx="614">
                  <c:v>60968</c:v>
                </c:pt>
                <c:pt idx="615">
                  <c:v>61000</c:v>
                </c:pt>
                <c:pt idx="616">
                  <c:v>61030</c:v>
                </c:pt>
                <c:pt idx="617">
                  <c:v>61058</c:v>
                </c:pt>
                <c:pt idx="618">
                  <c:v>61092</c:v>
                </c:pt>
                <c:pt idx="619">
                  <c:v>61119</c:v>
                </c:pt>
                <c:pt idx="620">
                  <c:v>61150</c:v>
                </c:pt>
                <c:pt idx="621">
                  <c:v>61182</c:v>
                </c:pt>
                <c:pt idx="622">
                  <c:v>61211</c:v>
                </c:pt>
                <c:pt idx="623">
                  <c:v>61242</c:v>
                </c:pt>
                <c:pt idx="624">
                  <c:v>61273</c:v>
                </c:pt>
                <c:pt idx="625">
                  <c:v>61303</c:v>
                </c:pt>
                <c:pt idx="626">
                  <c:v>61333</c:v>
                </c:pt>
                <c:pt idx="627">
                  <c:v>61364</c:v>
                </c:pt>
                <c:pt idx="628">
                  <c:v>61395</c:v>
                </c:pt>
                <c:pt idx="629">
                  <c:v>61424</c:v>
                </c:pt>
                <c:pt idx="630">
                  <c:v>61455</c:v>
                </c:pt>
                <c:pt idx="631">
                  <c:v>61485</c:v>
                </c:pt>
                <c:pt idx="632">
                  <c:v>61518</c:v>
                </c:pt>
                <c:pt idx="633">
                  <c:v>61546</c:v>
                </c:pt>
                <c:pt idx="634">
                  <c:v>61577</c:v>
                </c:pt>
                <c:pt idx="635">
                  <c:v>61609</c:v>
                </c:pt>
                <c:pt idx="636">
                  <c:v>61638</c:v>
                </c:pt>
                <c:pt idx="637">
                  <c:v>61669</c:v>
                </c:pt>
                <c:pt idx="638">
                  <c:v>61700</c:v>
                </c:pt>
                <c:pt idx="639">
                  <c:v>61730</c:v>
                </c:pt>
                <c:pt idx="640">
                  <c:v>61763</c:v>
                </c:pt>
                <c:pt idx="641">
                  <c:v>61791</c:v>
                </c:pt>
                <c:pt idx="642">
                  <c:v>61820</c:v>
                </c:pt>
                <c:pt idx="643">
                  <c:v>61850</c:v>
                </c:pt>
                <c:pt idx="644">
                  <c:v>61882</c:v>
                </c:pt>
                <c:pt idx="645">
                  <c:v>61911</c:v>
                </c:pt>
                <c:pt idx="646">
                  <c:v>61942</c:v>
                </c:pt>
                <c:pt idx="647">
                  <c:v>61973</c:v>
                </c:pt>
                <c:pt idx="648">
                  <c:v>62003</c:v>
                </c:pt>
                <c:pt idx="649">
                  <c:v>62036</c:v>
                </c:pt>
                <c:pt idx="650">
                  <c:v>62064</c:v>
                </c:pt>
                <c:pt idx="651">
                  <c:v>62095</c:v>
                </c:pt>
                <c:pt idx="652">
                  <c:v>62127</c:v>
                </c:pt>
                <c:pt idx="653">
                  <c:v>62155</c:v>
                </c:pt>
                <c:pt idx="654">
                  <c:v>62185</c:v>
                </c:pt>
                <c:pt idx="655">
                  <c:v>62215</c:v>
                </c:pt>
                <c:pt idx="656">
                  <c:v>62246</c:v>
                </c:pt>
                <c:pt idx="657">
                  <c:v>62276</c:v>
                </c:pt>
                <c:pt idx="658">
                  <c:v>62309</c:v>
                </c:pt>
                <c:pt idx="659">
                  <c:v>62338</c:v>
                </c:pt>
                <c:pt idx="660">
                  <c:v>62368</c:v>
                </c:pt>
                <c:pt idx="661">
                  <c:v>62400</c:v>
                </c:pt>
                <c:pt idx="662">
                  <c:v>62429</c:v>
                </c:pt>
                <c:pt idx="663">
                  <c:v>62460</c:v>
                </c:pt>
                <c:pt idx="664">
                  <c:v>62491</c:v>
                </c:pt>
                <c:pt idx="665">
                  <c:v>62519</c:v>
                </c:pt>
                <c:pt idx="666">
                  <c:v>62550</c:v>
                </c:pt>
                <c:pt idx="667">
                  <c:v>62582</c:v>
                </c:pt>
                <c:pt idx="668">
                  <c:v>62611</c:v>
                </c:pt>
                <c:pt idx="669">
                  <c:v>62641</c:v>
                </c:pt>
                <c:pt idx="670">
                  <c:v>62673</c:v>
                </c:pt>
                <c:pt idx="671">
                  <c:v>62703</c:v>
                </c:pt>
                <c:pt idx="672">
                  <c:v>62733</c:v>
                </c:pt>
                <c:pt idx="673">
                  <c:v>62764</c:v>
                </c:pt>
                <c:pt idx="674">
                  <c:v>62794</c:v>
                </c:pt>
                <c:pt idx="675">
                  <c:v>62827</c:v>
                </c:pt>
                <c:pt idx="676">
                  <c:v>62856</c:v>
                </c:pt>
                <c:pt idx="677">
                  <c:v>62885</c:v>
                </c:pt>
                <c:pt idx="678">
                  <c:v>62918</c:v>
                </c:pt>
                <c:pt idx="679">
                  <c:v>62946</c:v>
                </c:pt>
                <c:pt idx="680">
                  <c:v>62977</c:v>
                </c:pt>
                <c:pt idx="681">
                  <c:v>63009</c:v>
                </c:pt>
                <c:pt idx="682">
                  <c:v>63038</c:v>
                </c:pt>
                <c:pt idx="683">
                  <c:v>63069</c:v>
                </c:pt>
                <c:pt idx="684">
                  <c:v>63100</c:v>
                </c:pt>
                <c:pt idx="685">
                  <c:v>63130</c:v>
                </c:pt>
                <c:pt idx="686">
                  <c:v>63160</c:v>
                </c:pt>
                <c:pt idx="687">
                  <c:v>63191</c:v>
                </c:pt>
                <c:pt idx="688">
                  <c:v>63222</c:v>
                </c:pt>
                <c:pt idx="689">
                  <c:v>63250</c:v>
                </c:pt>
                <c:pt idx="690">
                  <c:v>63282</c:v>
                </c:pt>
                <c:pt idx="691">
                  <c:v>63311</c:v>
                </c:pt>
              </c:numCache>
            </c:numRef>
          </c:cat>
          <c:val>
            <c:numRef>
              <c:f>Eur6M!$AD$3:$AD$694</c:f>
              <c:numCache>
                <c:formatCode>0.0000%</c:formatCode>
                <c:ptCount val="692"/>
                <c:pt idx="0">
                  <c:v>1.8139103399543548E-3</c:v>
                </c:pt>
                <c:pt idx="1">
                  <c:v>1.8730237058324831E-3</c:v>
                </c:pt>
                <c:pt idx="2">
                  <c:v>1.9279713451872205E-3</c:v>
                </c:pt>
                <c:pt idx="3">
                  <c:v>1.985915062409829E-3</c:v>
                </c:pt>
                <c:pt idx="4">
                  <c:v>2.0347302082144975E-3</c:v>
                </c:pt>
                <c:pt idx="5">
                  <c:v>2.0816266395672443E-3</c:v>
                </c:pt>
                <c:pt idx="6">
                  <c:v>2.1327177246705975E-3</c:v>
                </c:pt>
                <c:pt idx="7">
                  <c:v>2.1742181165947802E-3</c:v>
                </c:pt>
                <c:pt idx="8">
                  <c:v>2.2182363150189876E-3</c:v>
                </c:pt>
                <c:pt idx="9">
                  <c:v>2.2616040002095082E-3</c:v>
                </c:pt>
                <c:pt idx="10">
                  <c:v>2.2991372491026054E-3</c:v>
                </c:pt>
                <c:pt idx="11">
                  <c:v>2.3374486987021463E-3</c:v>
                </c:pt>
                <c:pt idx="12">
                  <c:v>2.3739388604728353E-3</c:v>
                </c:pt>
                <c:pt idx="13">
                  <c:v>2.4075642639019078E-3</c:v>
                </c:pt>
                <c:pt idx="14">
                  <c:v>2.4395738564736476E-3</c:v>
                </c:pt>
                <c:pt idx="15">
                  <c:v>2.4709983045497147E-3</c:v>
                </c:pt>
                <c:pt idx="16">
                  <c:v>2.5007891053613752E-3</c:v>
                </c:pt>
                <c:pt idx="17">
                  <c:v>2.5263302343762031E-3</c:v>
                </c:pt>
                <c:pt idx="18">
                  <c:v>2.5539747188262048E-3</c:v>
                </c:pt>
                <c:pt idx="19">
                  <c:v>2.5776416016779712E-3</c:v>
                </c:pt>
                <c:pt idx="20">
                  <c:v>2.6015237393806744E-3</c:v>
                </c:pt>
                <c:pt idx="21">
                  <c:v>2.6239819288285068E-3</c:v>
                </c:pt>
                <c:pt idx="22">
                  <c:v>2.6443977187839123E-3</c:v>
                </c:pt>
                <c:pt idx="23">
                  <c:v>2.6654007221880499E-3</c:v>
                </c:pt>
                <c:pt idx="24">
                  <c:v>2.6820599603758159E-3</c:v>
                </c:pt>
                <c:pt idx="25">
                  <c:v>2.6992956075763824E-3</c:v>
                </c:pt>
                <c:pt idx="26">
                  <c:v>2.7157927249759337E-3</c:v>
                </c:pt>
                <c:pt idx="27">
                  <c:v>2.7296398805143058E-3</c:v>
                </c:pt>
                <c:pt idx="28">
                  <c:v>2.7433153317664959E-3</c:v>
                </c:pt>
                <c:pt idx="29">
                  <c:v>2.7546944240648889E-3</c:v>
                </c:pt>
                <c:pt idx="30">
                  <c:v>2.7666009366939318E-3</c:v>
                </c:pt>
                <c:pt idx="31">
                  <c:v>2.7764081194735185E-3</c:v>
                </c:pt>
                <c:pt idx="32">
                  <c:v>2.7864652313231834E-3</c:v>
                </c:pt>
                <c:pt idx="33">
                  <c:v>2.7941046667089749E-3</c:v>
                </c:pt>
                <c:pt idx="34">
                  <c:v>2.8016340009900322E-3</c:v>
                </c:pt>
                <c:pt idx="35">
                  <c:v>2.8084130834734769E-3</c:v>
                </c:pt>
                <c:pt idx="36">
                  <c:v>2.8137115351594905E-3</c:v>
                </c:pt>
                <c:pt idx="37">
                  <c:v>2.8185138933310488E-3</c:v>
                </c:pt>
                <c:pt idx="38">
                  <c:v>2.8224530305733719E-3</c:v>
                </c:pt>
                <c:pt idx="39">
                  <c:v>2.8254685769029259E-3</c:v>
                </c:pt>
                <c:pt idx="40">
                  <c:v>2.8279095195522736E-3</c:v>
                </c:pt>
                <c:pt idx="41">
                  <c:v>2.8292831313155948E-3</c:v>
                </c:pt>
                <c:pt idx="42">
                  <c:v>2.8300516279149471E-3</c:v>
                </c:pt>
                <c:pt idx="43">
                  <c:v>2.8301672307559718E-3</c:v>
                </c:pt>
                <c:pt idx="44">
                  <c:v>2.8295531439960684E-3</c:v>
                </c:pt>
                <c:pt idx="45">
                  <c:v>2.8283601542426302E-3</c:v>
                </c:pt>
                <c:pt idx="46">
                  <c:v>2.8264374730061978E-3</c:v>
                </c:pt>
                <c:pt idx="47">
                  <c:v>2.8238675319101256E-3</c:v>
                </c:pt>
                <c:pt idx="48">
                  <c:v>2.8207846351917176E-3</c:v>
                </c:pt>
                <c:pt idx="49">
                  <c:v>2.8167396293225671E-3</c:v>
                </c:pt>
                <c:pt idx="50">
                  <c:v>2.8127882925975513E-3</c:v>
                </c:pt>
                <c:pt idx="51">
                  <c:v>2.8078765460246916E-3</c:v>
                </c:pt>
                <c:pt idx="52">
                  <c:v>2.8022345299697992E-3</c:v>
                </c:pt>
                <c:pt idx="53">
                  <c:v>2.7968376208717997E-3</c:v>
                </c:pt>
                <c:pt idx="54">
                  <c:v>2.7903789050141236E-3</c:v>
                </c:pt>
                <c:pt idx="55">
                  <c:v>2.7831975249272322E-3</c:v>
                </c:pt>
                <c:pt idx="56">
                  <c:v>2.7762542689381596E-3</c:v>
                </c:pt>
                <c:pt idx="57">
                  <c:v>2.7686518225389003E-3</c:v>
                </c:pt>
                <c:pt idx="58">
                  <c:v>2.7600890818210329E-3</c:v>
                </c:pt>
                <c:pt idx="59">
                  <c:v>2.7516521519848781E-3</c:v>
                </c:pt>
                <c:pt idx="60">
                  <c:v>2.7428339373062804E-3</c:v>
                </c:pt>
                <c:pt idx="61">
                  <c:v>2.7333362803970444E-3</c:v>
                </c:pt>
                <c:pt idx="62">
                  <c:v>2.7237861406053557E-3</c:v>
                </c:pt>
                <c:pt idx="63">
                  <c:v>2.7128895415764261E-3</c:v>
                </c:pt>
                <c:pt idx="64">
                  <c:v>2.7029885997094114E-3</c:v>
                </c:pt>
                <c:pt idx="65">
                  <c:v>2.6931517938675251E-3</c:v>
                </c:pt>
                <c:pt idx="66">
                  <c:v>2.6804882995443485E-3</c:v>
                </c:pt>
                <c:pt idx="67">
                  <c:v>2.6704516161309248E-3</c:v>
                </c:pt>
                <c:pt idx="68">
                  <c:v>2.6590377735233681E-3</c:v>
                </c:pt>
                <c:pt idx="69">
                  <c:v>2.6473593080730334E-3</c:v>
                </c:pt>
                <c:pt idx="70">
                  <c:v>2.6350254890496294E-3</c:v>
                </c:pt>
                <c:pt idx="71">
                  <c:v>2.6224331743857068E-3</c:v>
                </c:pt>
                <c:pt idx="72">
                  <c:v>2.6091759700323249E-3</c:v>
                </c:pt>
                <c:pt idx="73">
                  <c:v>2.5969450461638247E-3</c:v>
                </c:pt>
                <c:pt idx="74">
                  <c:v>2.58408569050698E-3</c:v>
                </c:pt>
                <c:pt idx="75">
                  <c:v>2.5701483208257605E-3</c:v>
                </c:pt>
                <c:pt idx="76">
                  <c:v>2.5568852025193941E-3</c:v>
                </c:pt>
                <c:pt idx="77">
                  <c:v>2.5443428266749639E-3</c:v>
                </c:pt>
                <c:pt idx="78">
                  <c:v>2.5293683547607678E-3</c:v>
                </c:pt>
                <c:pt idx="79">
                  <c:v>2.5165077741398771E-3</c:v>
                </c:pt>
                <c:pt idx="80">
                  <c:v>2.5021122355968163E-3</c:v>
                </c:pt>
                <c:pt idx="81">
                  <c:v>2.4870886726865906E-3</c:v>
                </c:pt>
                <c:pt idx="82">
                  <c:v>2.4733381175132511E-3</c:v>
                </c:pt>
                <c:pt idx="83">
                  <c:v>2.4585051602444884E-3</c:v>
                </c:pt>
                <c:pt idx="84">
                  <c:v>2.4435419227207878E-3</c:v>
                </c:pt>
                <c:pt idx="85">
                  <c:v>2.4289450736026908E-3</c:v>
                </c:pt>
                <c:pt idx="86">
                  <c:v>2.4142411608339834E-3</c:v>
                </c:pt>
                <c:pt idx="87">
                  <c:v>2.3989421215569657E-3</c:v>
                </c:pt>
                <c:pt idx="88">
                  <c:v>2.3835438338272947E-3</c:v>
                </c:pt>
                <c:pt idx="89">
                  <c:v>2.3695565010836512E-3</c:v>
                </c:pt>
                <c:pt idx="90">
                  <c:v>2.3534858954677904E-3</c:v>
                </c:pt>
                <c:pt idx="91">
                  <c:v>2.3388496193154093E-3</c:v>
                </c:pt>
                <c:pt idx="92">
                  <c:v>2.3231343789328835E-3</c:v>
                </c:pt>
                <c:pt idx="93">
                  <c:v>2.3073536456415513E-3</c:v>
                </c:pt>
                <c:pt idx="94">
                  <c:v>2.2920255843664385E-3</c:v>
                </c:pt>
                <c:pt idx="95">
                  <c:v>2.2751073864379339E-3</c:v>
                </c:pt>
                <c:pt idx="96">
                  <c:v>2.2607106422315487E-3</c:v>
                </c:pt>
                <c:pt idx="97">
                  <c:v>2.2447319624578819E-3</c:v>
                </c:pt>
                <c:pt idx="98">
                  <c:v>2.2282001450553389E-3</c:v>
                </c:pt>
                <c:pt idx="99">
                  <c:v>2.2131900673350888E-3</c:v>
                </c:pt>
                <c:pt idx="100">
                  <c:v>2.1971203019144877E-3</c:v>
                </c:pt>
                <c:pt idx="101">
                  <c:v>2.1810302163630135E-3</c:v>
                </c:pt>
                <c:pt idx="102">
                  <c:v>2.1659641999145045E-3</c:v>
                </c:pt>
                <c:pt idx="103">
                  <c:v>2.1503687086178495E-3</c:v>
                </c:pt>
                <c:pt idx="104">
                  <c:v>2.1337270616662157E-3</c:v>
                </c:pt>
                <c:pt idx="105">
                  <c:v>2.1186438770939798E-3</c:v>
                </c:pt>
                <c:pt idx="106">
                  <c:v>2.1025228770326634E-3</c:v>
                </c:pt>
                <c:pt idx="107">
                  <c:v>2.0864084987036549E-3</c:v>
                </c:pt>
                <c:pt idx="108">
                  <c:v>2.0708240988032184E-3</c:v>
                </c:pt>
                <c:pt idx="109">
                  <c:v>2.0536971264299912E-3</c:v>
                </c:pt>
                <c:pt idx="110">
                  <c:v>2.0391815127423002E-3</c:v>
                </c:pt>
                <c:pt idx="111">
                  <c:v>2.0231316590645478E-3</c:v>
                </c:pt>
                <c:pt idx="112">
                  <c:v>2.0065908874318424E-3</c:v>
                </c:pt>
                <c:pt idx="113">
                  <c:v>1.9921430170277742E-3</c:v>
                </c:pt>
                <c:pt idx="114">
                  <c:v>1.9766922892451412E-3</c:v>
                </c:pt>
                <c:pt idx="115">
                  <c:v>1.9612745576185761E-3</c:v>
                </c:pt>
                <c:pt idx="116">
                  <c:v>1.9453805655649874E-3</c:v>
                </c:pt>
                <c:pt idx="117">
                  <c:v>1.9300385336314466E-3</c:v>
                </c:pt>
                <c:pt idx="118">
                  <c:v>1.9132100590714901E-3</c:v>
                </c:pt>
                <c:pt idx="119">
                  <c:v>1.8984652901999923E-3</c:v>
                </c:pt>
                <c:pt idx="120">
                  <c:v>1.8832577407757998E-3</c:v>
                </c:pt>
                <c:pt idx="121">
                  <c:v>1.867090152673139E-3</c:v>
                </c:pt>
                <c:pt idx="122">
                  <c:v>1.8524884926305954E-3</c:v>
                </c:pt>
                <c:pt idx="123">
                  <c:v>1.8369349217272457E-3</c:v>
                </c:pt>
                <c:pt idx="124">
                  <c:v>1.8214405483844155E-3</c:v>
                </c:pt>
                <c:pt idx="125">
                  <c:v>1.8074983613838357E-3</c:v>
                </c:pt>
                <c:pt idx="126">
                  <c:v>1.7921227171000633E-3</c:v>
                </c:pt>
                <c:pt idx="127">
                  <c:v>1.7763197089564729E-3</c:v>
                </c:pt>
                <c:pt idx="128">
                  <c:v>1.7620602438789383E-3</c:v>
                </c:pt>
                <c:pt idx="129">
                  <c:v>1.7473728223431166E-3</c:v>
                </c:pt>
                <c:pt idx="130">
                  <c:v>1.7317795252307308E-3</c:v>
                </c:pt>
                <c:pt idx="131">
                  <c:v>1.7172311756913628E-3</c:v>
                </c:pt>
                <c:pt idx="132">
                  <c:v>1.7027524611807345E-3</c:v>
                </c:pt>
                <c:pt idx="133">
                  <c:v>1.6878658065304221E-3</c:v>
                </c:pt>
                <c:pt idx="134">
                  <c:v>1.6735330547216821E-3</c:v>
                </c:pt>
                <c:pt idx="135">
                  <c:v>1.6578523248742254E-3</c:v>
                </c:pt>
                <c:pt idx="136">
                  <c:v>1.6441473349185353E-3</c:v>
                </c:pt>
                <c:pt idx="137">
                  <c:v>1.6309826025159414E-3</c:v>
                </c:pt>
                <c:pt idx="138">
                  <c:v>1.6164860423939929E-3</c:v>
                </c:pt>
                <c:pt idx="139">
                  <c:v>1.6020733165094747E-3</c:v>
                </c:pt>
                <c:pt idx="140">
                  <c:v>1.5882064063666343E-3</c:v>
                </c:pt>
                <c:pt idx="141">
                  <c:v>1.5744200444629351E-3</c:v>
                </c:pt>
                <c:pt idx="142">
                  <c:v>1.5602597377522868E-3</c:v>
                </c:pt>
                <c:pt idx="143">
                  <c:v>1.5461873873502997E-3</c:v>
                </c:pt>
                <c:pt idx="144">
                  <c:v>1.5317543108974022E-3</c:v>
                </c:pt>
                <c:pt idx="145">
                  <c:v>1.5187569134414796E-3</c:v>
                </c:pt>
                <c:pt idx="146">
                  <c:v>1.5053946794671043E-3</c:v>
                </c:pt>
                <c:pt idx="147">
                  <c:v>1.4912358188942782E-3</c:v>
                </c:pt>
                <c:pt idx="148">
                  <c:v>1.4780508659669386E-3</c:v>
                </c:pt>
                <c:pt idx="149">
                  <c:v>1.4653878377654222E-3</c:v>
                </c:pt>
                <c:pt idx="150">
                  <c:v>1.4515094882753183E-3</c:v>
                </c:pt>
                <c:pt idx="151">
                  <c:v>1.4390185168433511E-3</c:v>
                </c:pt>
                <c:pt idx="152">
                  <c:v>1.4257573265725981E-3</c:v>
                </c:pt>
                <c:pt idx="153">
                  <c:v>1.412590880929614E-3</c:v>
                </c:pt>
                <c:pt idx="154">
                  <c:v>1.3999397894860152E-3</c:v>
                </c:pt>
                <c:pt idx="155">
                  <c:v>1.3861269949652542E-3</c:v>
                </c:pt>
                <c:pt idx="156">
                  <c:v>1.3744923214361725E-3</c:v>
                </c:pt>
                <c:pt idx="157">
                  <c:v>1.3617027019417415E-3</c:v>
                </c:pt>
                <c:pt idx="158">
                  <c:v>1.3486018108365609E-3</c:v>
                </c:pt>
                <c:pt idx="159">
                  <c:v>1.3368182513884834E-3</c:v>
                </c:pt>
                <c:pt idx="160">
                  <c:v>1.3243159572289399E-3</c:v>
                </c:pt>
                <c:pt idx="161">
                  <c:v>1.3131071416579846E-3</c:v>
                </c:pt>
                <c:pt idx="162">
                  <c:v>1.3003943640408164E-3</c:v>
                </c:pt>
                <c:pt idx="163">
                  <c:v>1.2889631714749867E-3</c:v>
                </c:pt>
                <c:pt idx="164">
                  <c:v>1.2760591909113694E-3</c:v>
                </c:pt>
                <c:pt idx="165">
                  <c:v>1.2651971816496936E-3</c:v>
                </c:pt>
                <c:pt idx="166">
                  <c:v>1.2532644025150664E-3</c:v>
                </c:pt>
                <c:pt idx="167">
                  <c:v>1.2410492409295514E-3</c:v>
                </c:pt>
                <c:pt idx="168">
                  <c:v>1.2300692259338594E-3</c:v>
                </c:pt>
                <c:pt idx="169">
                  <c:v>1.2184265404315095E-3</c:v>
                </c:pt>
                <c:pt idx="170">
                  <c:v>1.2068815224802536E-3</c:v>
                </c:pt>
                <c:pt idx="171">
                  <c:v>1.1958018400826094E-3</c:v>
                </c:pt>
                <c:pt idx="172">
                  <c:v>1.1837196326040386E-3</c:v>
                </c:pt>
                <c:pt idx="173">
                  <c:v>1.1735545784247073E-3</c:v>
                </c:pt>
                <c:pt idx="174">
                  <c:v>1.1631100926801788E-3</c:v>
                </c:pt>
                <c:pt idx="175">
                  <c:v>1.152394830227699E-3</c:v>
                </c:pt>
                <c:pt idx="176">
                  <c:v>1.1410652103190698E-3</c:v>
                </c:pt>
                <c:pt idx="177">
                  <c:v>1.1308867123641902E-3</c:v>
                </c:pt>
                <c:pt idx="178">
                  <c:v>1.120099578779342E-3</c:v>
                </c:pt>
                <c:pt idx="179">
                  <c:v>1.1094086461581041E-3</c:v>
                </c:pt>
                <c:pt idx="180">
                  <c:v>1.0991539313255473E-3</c:v>
                </c:pt>
                <c:pt idx="181">
                  <c:v>1.0879772177159186E-3</c:v>
                </c:pt>
                <c:pt idx="182">
                  <c:v>1.0785786961576207E-3</c:v>
                </c:pt>
                <c:pt idx="183">
                  <c:v>1.0682636514732491E-3</c:v>
                </c:pt>
                <c:pt idx="184">
                  <c:v>1.0577152382164239E-3</c:v>
                </c:pt>
                <c:pt idx="185">
                  <c:v>1.0485678973313826E-3</c:v>
                </c:pt>
                <c:pt idx="186">
                  <c:v>1.0388523319943702E-3</c:v>
                </c:pt>
                <c:pt idx="187">
                  <c:v>1.0292245340314625E-3</c:v>
                </c:pt>
                <c:pt idx="188">
                  <c:v>1.0193676475734588E-3</c:v>
                </c:pt>
                <c:pt idx="189">
                  <c:v>1.0099172347371977E-3</c:v>
                </c:pt>
                <c:pt idx="190">
                  <c:v>9.9962189047826666E-4</c:v>
                </c:pt>
                <c:pt idx="191">
                  <c:v>9.9066066019406845E-4</c:v>
                </c:pt>
                <c:pt idx="192">
                  <c:v>9.8147488374251014E-4</c:v>
                </c:pt>
                <c:pt idx="193">
                  <c:v>9.717709532300195E-4</c:v>
                </c:pt>
                <c:pt idx="194">
                  <c:v>9.6306038227846687E-4</c:v>
                </c:pt>
                <c:pt idx="195">
                  <c:v>9.5383656167258367E-4</c:v>
                </c:pt>
                <c:pt idx="196">
                  <c:v>9.4470267965960329E-4</c:v>
                </c:pt>
                <c:pt idx="197">
                  <c:v>9.3623908124949233E-4</c:v>
                </c:pt>
                <c:pt idx="198">
                  <c:v>9.2727791545409556E-4</c:v>
                </c:pt>
                <c:pt idx="199">
                  <c:v>9.1840526851399247E-4</c:v>
                </c:pt>
                <c:pt idx="200">
                  <c:v>9.0990264747175045E-4</c:v>
                </c:pt>
                <c:pt idx="201">
                  <c:v>9.0148199981250122E-4</c:v>
                </c:pt>
                <c:pt idx="202">
                  <c:v>8.9286628728633402E-4</c:v>
                </c:pt>
                <c:pt idx="203">
                  <c:v>8.8433708755064578E-4</c:v>
                </c:pt>
                <c:pt idx="204">
                  <c:v>8.7562293847104193E-4</c:v>
                </c:pt>
                <c:pt idx="205">
                  <c:v>8.6780439303984873E-4</c:v>
                </c:pt>
                <c:pt idx="206">
                  <c:v>8.5979445489643355E-4</c:v>
                </c:pt>
                <c:pt idx="207">
                  <c:v>8.5133764119015476E-4</c:v>
                </c:pt>
                <c:pt idx="208">
                  <c:v>8.4349052945196091E-4</c:v>
                </c:pt>
                <c:pt idx="209">
                  <c:v>8.3623696160359598E-4</c:v>
                </c:pt>
                <c:pt idx="210">
                  <c:v>8.2777481049422759E-4</c:v>
                </c:pt>
                <c:pt idx="211">
                  <c:v>8.2066788783904943E-4</c:v>
                </c:pt>
                <c:pt idx="212">
                  <c:v>8.128772401263481E-4</c:v>
                </c:pt>
                <c:pt idx="213">
                  <c:v>8.0492037699697767E-4</c:v>
                </c:pt>
                <c:pt idx="214">
                  <c:v>7.9778362004122023E-4</c:v>
                </c:pt>
                <c:pt idx="215">
                  <c:v>7.9023208838215433E-4</c:v>
                </c:pt>
                <c:pt idx="216">
                  <c:v>7.8275998861330846E-4</c:v>
                </c:pt>
                <c:pt idx="217">
                  <c:v>7.7560400877309016E-4</c:v>
                </c:pt>
                <c:pt idx="218">
                  <c:v>7.6852134989750234E-4</c:v>
                </c:pt>
                <c:pt idx="219">
                  <c:v>7.6127906865226455E-4</c:v>
                </c:pt>
                <c:pt idx="220">
                  <c:v>7.5411392844218538E-4</c:v>
                </c:pt>
                <c:pt idx="221">
                  <c:v>7.4770800528732606E-4</c:v>
                </c:pt>
                <c:pt idx="222">
                  <c:v>7.4046286905289724E-4</c:v>
                </c:pt>
                <c:pt idx="223">
                  <c:v>7.3396639340708421E-4</c:v>
                </c:pt>
                <c:pt idx="224">
                  <c:v>7.270943204566243E-4</c:v>
                </c:pt>
                <c:pt idx="225">
                  <c:v>7.2029651909226618E-4</c:v>
                </c:pt>
                <c:pt idx="226">
                  <c:v>7.137881606684483E-4</c:v>
                </c:pt>
                <c:pt idx="227">
                  <c:v>7.0670802407676934E-4</c:v>
                </c:pt>
                <c:pt idx="228">
                  <c:v>7.0076506987453813E-4</c:v>
                </c:pt>
                <c:pt idx="229">
                  <c:v>6.942538116963702E-4</c:v>
                </c:pt>
                <c:pt idx="230">
                  <c:v>6.8760734317868991E-4</c:v>
                </c:pt>
                <c:pt idx="231">
                  <c:v>6.8164910355239896E-4</c:v>
                </c:pt>
                <c:pt idx="232">
                  <c:v>6.7534785625944721E-4</c:v>
                </c:pt>
                <c:pt idx="233">
                  <c:v>6.6971623739164876E-4</c:v>
                </c:pt>
                <c:pt idx="234">
                  <c:v>6.6354692692330102E-4</c:v>
                </c:pt>
                <c:pt idx="235">
                  <c:v>6.5764182036684242E-4</c:v>
                </c:pt>
                <c:pt idx="236">
                  <c:v>6.5121962289033846E-4</c:v>
                </c:pt>
                <c:pt idx="237">
                  <c:v>6.4583029154368136E-4</c:v>
                </c:pt>
                <c:pt idx="238">
                  <c:v>6.3992702131913698E-4</c:v>
                </c:pt>
                <c:pt idx="239">
                  <c:v>6.3390270183587955E-4</c:v>
                </c:pt>
                <c:pt idx="240">
                  <c:v>6.2850350802754645E-4</c:v>
                </c:pt>
                <c:pt idx="241">
                  <c:v>6.2279484718652653E-4</c:v>
                </c:pt>
                <c:pt idx="242">
                  <c:v>6.1715060420702936E-4</c:v>
                </c:pt>
                <c:pt idx="243">
                  <c:v>6.1174922113320395E-4</c:v>
                </c:pt>
                <c:pt idx="244">
                  <c:v>6.058761255998957E-4</c:v>
                </c:pt>
                <c:pt idx="245">
                  <c:v>6.0094860651240325E-4</c:v>
                </c:pt>
                <c:pt idx="246">
                  <c:v>5.9572536967588893E-4</c:v>
                </c:pt>
                <c:pt idx="247">
                  <c:v>5.9055981249669552E-4</c:v>
                </c:pt>
                <c:pt idx="248">
                  <c:v>5.8528211604187501E-4</c:v>
                </c:pt>
                <c:pt idx="249">
                  <c:v>5.802322468763531E-4</c:v>
                </c:pt>
                <c:pt idx="250">
                  <c:v>5.7474218489223482E-4</c:v>
                </c:pt>
                <c:pt idx="251">
                  <c:v>5.6997309927302891E-4</c:v>
                </c:pt>
                <c:pt idx="252">
                  <c:v>5.6509370038337588E-4</c:v>
                </c:pt>
                <c:pt idx="253">
                  <c:v>5.5994912674010595E-4</c:v>
                </c:pt>
                <c:pt idx="254">
                  <c:v>5.5533995904388117E-4</c:v>
                </c:pt>
                <c:pt idx="255">
                  <c:v>5.5046822095114586E-4</c:v>
                </c:pt>
                <c:pt idx="256">
                  <c:v>5.4565308984684774E-4</c:v>
                </c:pt>
                <c:pt idx="257">
                  <c:v>5.4135213751043396E-4</c:v>
                </c:pt>
                <c:pt idx="258">
                  <c:v>5.3664322833296371E-4</c:v>
                </c:pt>
                <c:pt idx="259">
                  <c:v>5.3184012512841013E-4</c:v>
                </c:pt>
                <c:pt idx="260">
                  <c:v>5.2753745682090826E-4</c:v>
                </c:pt>
                <c:pt idx="261">
                  <c:v>5.2313610852880357E-4</c:v>
                </c:pt>
                <c:pt idx="262">
                  <c:v>5.1849649238882147E-4</c:v>
                </c:pt>
                <c:pt idx="263">
                  <c:v>5.1419805148321786E-4</c:v>
                </c:pt>
                <c:pt idx="264">
                  <c:v>5.0994866852380172E-4</c:v>
                </c:pt>
                <c:pt idx="265">
                  <c:v>5.0560867170685328E-4</c:v>
                </c:pt>
                <c:pt idx="266">
                  <c:v>5.0145757417836942E-4</c:v>
                </c:pt>
                <c:pt idx="267">
                  <c:v>4.9694635223622376E-4</c:v>
                </c:pt>
                <c:pt idx="268">
                  <c:v>4.9302902109845184E-4</c:v>
                </c:pt>
                <c:pt idx="269">
                  <c:v>4.8928814548394677E-4</c:v>
                </c:pt>
                <c:pt idx="270">
                  <c:v>4.8519341848049047E-4</c:v>
                </c:pt>
                <c:pt idx="271">
                  <c:v>4.8114754585318765E-4</c:v>
                </c:pt>
                <c:pt idx="272">
                  <c:v>4.7727822730700588E-4</c:v>
                </c:pt>
                <c:pt idx="273">
                  <c:v>4.7345373811073939E-4</c:v>
                </c:pt>
                <c:pt idx="274">
                  <c:v>4.6954838382297229E-4</c:v>
                </c:pt>
                <c:pt idx="275">
                  <c:v>4.6568992397600035E-4</c:v>
                </c:pt>
                <c:pt idx="276">
                  <c:v>4.6175566663155492E-4</c:v>
                </c:pt>
                <c:pt idx="277">
                  <c:v>4.5823250938534476E-4</c:v>
                </c:pt>
                <c:pt idx="278">
                  <c:v>4.5462971641414937E-4</c:v>
                </c:pt>
                <c:pt idx="279">
                  <c:v>4.508331658516693E-4</c:v>
                </c:pt>
                <c:pt idx="280">
                  <c:v>4.4731697109281018E-4</c:v>
                </c:pt>
                <c:pt idx="281">
                  <c:v>4.4407240953856376E-4</c:v>
                </c:pt>
                <c:pt idx="282">
                  <c:v>4.4029411722428609E-4</c:v>
                </c:pt>
                <c:pt idx="283">
                  <c:v>4.3712663544272278E-4</c:v>
                </c:pt>
                <c:pt idx="284">
                  <c:v>4.3366040402975425E-4</c:v>
                </c:pt>
                <c:pt idx="285">
                  <c:v>4.3012666508828579E-4</c:v>
                </c:pt>
                <c:pt idx="286">
                  <c:v>4.2696267796842388E-4</c:v>
                </c:pt>
                <c:pt idx="287">
                  <c:v>4.2362049518704988E-4</c:v>
                </c:pt>
                <c:pt idx="288">
                  <c:v>4.2031921827878215E-4</c:v>
                </c:pt>
                <c:pt idx="289">
                  <c:v>4.1716296355057299E-4</c:v>
                </c:pt>
                <c:pt idx="290">
                  <c:v>4.140442026801445E-4</c:v>
                </c:pt>
                <c:pt idx="291">
                  <c:v>4.1086045159047626E-4</c:v>
                </c:pt>
                <c:pt idx="292">
                  <c:v>4.0771587879785546E-4</c:v>
                </c:pt>
                <c:pt idx="293">
                  <c:v>4.0480926899991577E-4</c:v>
                </c:pt>
                <c:pt idx="294">
                  <c:v>4.0164090916872802E-4</c:v>
                </c:pt>
                <c:pt idx="295">
                  <c:v>3.9880448991809687E-4</c:v>
                </c:pt>
                <c:pt idx="296">
                  <c:v>3.9561676177484226E-4</c:v>
                </c:pt>
                <c:pt idx="297">
                  <c:v>3.9294499130171953E-4</c:v>
                </c:pt>
                <c:pt idx="298">
                  <c:v>3.9002187551685611E-4</c:v>
                </c:pt>
                <c:pt idx="299">
                  <c:v>3.8704253160752394E-4</c:v>
                </c:pt>
                <c:pt idx="300">
                  <c:v>3.8437553408219693E-4</c:v>
                </c:pt>
                <c:pt idx="301">
                  <c:v>3.815589530246999E-4</c:v>
                </c:pt>
                <c:pt idx="302">
                  <c:v>3.7877747432864094E-4</c:v>
                </c:pt>
                <c:pt idx="303">
                  <c:v>3.7611877083246084E-4</c:v>
                </c:pt>
                <c:pt idx="304">
                  <c:v>3.732313160854115E-4</c:v>
                </c:pt>
                <c:pt idx="305">
                  <c:v>3.708115122783587E-4</c:v>
                </c:pt>
                <c:pt idx="306">
                  <c:v>3.6833415350481026E-4</c:v>
                </c:pt>
                <c:pt idx="307">
                  <c:v>3.6580194996773221E-4</c:v>
                </c:pt>
                <c:pt idx="308">
                  <c:v>3.631348300449968E-4</c:v>
                </c:pt>
                <c:pt idx="309">
                  <c:v>3.6074763922251603E-4</c:v>
                </c:pt>
                <c:pt idx="310">
                  <c:v>3.5822688334726036E-4</c:v>
                </c:pt>
                <c:pt idx="311">
                  <c:v>3.5573787217416445E-4</c:v>
                </c:pt>
                <c:pt idx="312">
                  <c:v>3.5335903376356419E-4</c:v>
                </c:pt>
                <c:pt idx="313">
                  <c:v>3.507758650253028E-4</c:v>
                </c:pt>
                <c:pt idx="314">
                  <c:v>3.4861134050924821E-4</c:v>
                </c:pt>
                <c:pt idx="315">
                  <c:v>3.4624375513911659E-4</c:v>
                </c:pt>
                <c:pt idx="316">
                  <c:v>3.438312384784133E-4</c:v>
                </c:pt>
                <c:pt idx="317">
                  <c:v>3.4174619120318748E-4</c:v>
                </c:pt>
                <c:pt idx="318">
                  <c:v>3.3953874036239781E-4</c:v>
                </c:pt>
                <c:pt idx="319">
                  <c:v>3.3735843047635308E-4</c:v>
                </c:pt>
                <c:pt idx="320">
                  <c:v>3.3513363143852001E-4</c:v>
                </c:pt>
                <c:pt idx="321">
                  <c:v>3.3300756692602811E-4</c:v>
                </c:pt>
                <c:pt idx="322">
                  <c:v>3.3069916978272103E-4</c:v>
                </c:pt>
                <c:pt idx="323">
                  <c:v>3.2869645670596424E-4</c:v>
                </c:pt>
                <c:pt idx="324">
                  <c:v>3.2664986392425319E-4</c:v>
                </c:pt>
                <c:pt idx="325">
                  <c:v>3.2449473037131588E-4</c:v>
                </c:pt>
                <c:pt idx="326">
                  <c:v>3.2256622913732173E-4</c:v>
                </c:pt>
                <c:pt idx="327">
                  <c:v>3.2053027927367967E-4</c:v>
                </c:pt>
                <c:pt idx="328">
                  <c:v>3.1852042702175154E-4</c:v>
                </c:pt>
                <c:pt idx="329">
                  <c:v>3.1672725082384503E-4</c:v>
                </c:pt>
                <c:pt idx="330">
                  <c:v>3.1476621666334901E-4</c:v>
                </c:pt>
                <c:pt idx="331">
                  <c:v>3.1276836149028535E-4</c:v>
                </c:pt>
                <c:pt idx="332">
                  <c:v>3.1098073092890408E-4</c:v>
                </c:pt>
                <c:pt idx="333">
                  <c:v>3.0915412886173873E-4</c:v>
                </c:pt>
                <c:pt idx="334">
                  <c:v>3.0723086822723557E-4</c:v>
                </c:pt>
                <c:pt idx="335">
                  <c:v>3.0545107791645843E-4</c:v>
                </c:pt>
                <c:pt idx="336">
                  <c:v>3.0369353665681063E-4</c:v>
                </c:pt>
                <c:pt idx="337">
                  <c:v>3.0190051001584262E-4</c:v>
                </c:pt>
                <c:pt idx="338">
                  <c:v>3.0018741415485455E-4</c:v>
                </c:pt>
                <c:pt idx="339">
                  <c:v>2.9832780039297589E-4</c:v>
                </c:pt>
                <c:pt idx="340">
                  <c:v>2.9671477938035822E-4</c:v>
                </c:pt>
                <c:pt idx="341">
                  <c:v>2.9512134235722891E-4</c:v>
                </c:pt>
                <c:pt idx="342">
                  <c:v>2.9333166111930728E-4</c:v>
                </c:pt>
                <c:pt idx="343">
                  <c:v>2.9183256464860165E-4</c:v>
                </c:pt>
                <c:pt idx="344">
                  <c:v>2.9019339788478166E-4</c:v>
                </c:pt>
                <c:pt idx="345">
                  <c:v>2.8852373351430973E-4</c:v>
                </c:pt>
                <c:pt idx="346">
                  <c:v>2.8703000071757066E-4</c:v>
                </c:pt>
                <c:pt idx="347">
                  <c:v>2.8545340452182041E-4</c:v>
                </c:pt>
                <c:pt idx="348">
                  <c:v>2.8389738410968305E-4</c:v>
                </c:pt>
                <c:pt idx="349">
                  <c:v>2.8241091198347493E-4</c:v>
                </c:pt>
                <c:pt idx="350">
                  <c:v>2.8094324871607033E-4</c:v>
                </c:pt>
                <c:pt idx="351">
                  <c:v>2.7944618618390264E-4</c:v>
                </c:pt>
                <c:pt idx="352">
                  <c:v>2.7796872571231616E-4</c:v>
                </c:pt>
                <c:pt idx="353">
                  <c:v>2.7665089331563336E-4</c:v>
                </c:pt>
                <c:pt idx="354">
                  <c:v>2.7516391503058324E-4</c:v>
                </c:pt>
                <c:pt idx="355">
                  <c:v>2.7383374580411483E-4</c:v>
                </c:pt>
                <c:pt idx="356">
                  <c:v>2.7242991765152115E-4</c:v>
                </c:pt>
                <c:pt idx="357">
                  <c:v>2.7104454321258029E-4</c:v>
                </c:pt>
                <c:pt idx="358">
                  <c:v>2.697212137206782E-4</c:v>
                </c:pt>
                <c:pt idx="359">
                  <c:v>2.6828502149553468E-4</c:v>
                </c:pt>
                <c:pt idx="360">
                  <c:v>2.6708223581373516E-4</c:v>
                </c:pt>
                <c:pt idx="361">
                  <c:v>2.6576729353463841E-4</c:v>
                </c:pt>
                <c:pt idx="362">
                  <c:v>2.6442813182620998E-4</c:v>
                </c:pt>
                <c:pt idx="363">
                  <c:v>2.632302883792939E-4</c:v>
                </c:pt>
                <c:pt idx="364">
                  <c:v>2.619662138175002E-4</c:v>
                </c:pt>
                <c:pt idx="365">
                  <c:v>2.6083884446478342E-4</c:v>
                </c:pt>
                <c:pt idx="366">
                  <c:v>2.5960640879324416E-4</c:v>
                </c:pt>
                <c:pt idx="367">
                  <c:v>2.5842927269602615E-4</c:v>
                </c:pt>
                <c:pt idx="368">
                  <c:v>2.5715185813778826E-4</c:v>
                </c:pt>
                <c:pt idx="369">
                  <c:v>2.5608213938607325E-4</c:v>
                </c:pt>
                <c:pt idx="370">
                  <c:v>2.5491277029068555E-4</c:v>
                </c:pt>
                <c:pt idx="371">
                  <c:v>2.5372196906649929E-4</c:v>
                </c:pt>
                <c:pt idx="372">
                  <c:v>2.5265692129528282E-4</c:v>
                </c:pt>
                <c:pt idx="373">
                  <c:v>2.5153307907080792E-4</c:v>
                </c:pt>
                <c:pt idx="374">
                  <c:v>2.5042419573693221E-4</c:v>
                </c:pt>
                <c:pt idx="375">
                  <c:v>2.4936514789571627E-4</c:v>
                </c:pt>
                <c:pt idx="376">
                  <c:v>2.4821597012269554E-4</c:v>
                </c:pt>
                <c:pt idx="377">
                  <c:v>2.4725370961528912E-4</c:v>
                </c:pt>
                <c:pt idx="378">
                  <c:v>2.4626931812153684E-4</c:v>
                </c:pt>
                <c:pt idx="379">
                  <c:v>2.4526392821856978E-4</c:v>
                </c:pt>
                <c:pt idx="380">
                  <c:v>2.4420584355658005E-4</c:v>
                </c:pt>
                <c:pt idx="381">
                  <c:v>2.4325957373344263E-4</c:v>
                </c:pt>
                <c:pt idx="382">
                  <c:v>2.4226114561559439E-4</c:v>
                </c:pt>
                <c:pt idx="383">
                  <c:v>2.412760873310698E-4</c:v>
                </c:pt>
                <c:pt idx="384">
                  <c:v>2.4033537455701132E-4</c:v>
                </c:pt>
                <c:pt idx="385">
                  <c:v>2.3931468619315256E-4</c:v>
                </c:pt>
                <c:pt idx="386">
                  <c:v>2.3846008321327391E-4</c:v>
                </c:pt>
                <c:pt idx="387">
                  <c:v>2.3752600659335859E-4</c:v>
                </c:pt>
                <c:pt idx="388">
                  <c:v>2.3657495884786729E-4</c:v>
                </c:pt>
                <c:pt idx="389">
                  <c:v>2.3575362163757521E-4</c:v>
                </c:pt>
                <c:pt idx="390">
                  <c:v>2.348559261960968E-4</c:v>
                </c:pt>
                <c:pt idx="391">
                  <c:v>2.3394194427193732E-4</c:v>
                </c:pt>
                <c:pt idx="392">
                  <c:v>2.3312462584106064E-4</c:v>
                </c:pt>
                <c:pt idx="393">
                  <c:v>2.3228996975530703E-4</c:v>
                </c:pt>
                <c:pt idx="394">
                  <c:v>2.3141167393310089E-4</c:v>
                </c:pt>
                <c:pt idx="395">
                  <c:v>2.3059938199784046E-4</c:v>
                </c:pt>
                <c:pt idx="396">
                  <c:v>2.2979770496052811E-4</c:v>
                </c:pt>
                <c:pt idx="397">
                  <c:v>2.2898031611968459E-4</c:v>
                </c:pt>
                <c:pt idx="398">
                  <c:v>2.2819981559735596E-4</c:v>
                </c:pt>
                <c:pt idx="399">
                  <c:v>2.2735306138743335E-4</c:v>
                </c:pt>
                <c:pt idx="400">
                  <c:v>2.2661901544442946E-4</c:v>
                </c:pt>
                <c:pt idx="401">
                  <c:v>2.2591910927901215E-4</c:v>
                </c:pt>
                <c:pt idx="402">
                  <c:v>2.251542057120983E-4</c:v>
                </c:pt>
                <c:pt idx="403">
                  <c:v>2.2439967097688003E-4</c:v>
                </c:pt>
                <c:pt idx="404">
                  <c:v>2.2367922179356362E-4</c:v>
                </c:pt>
                <c:pt idx="405">
                  <c:v>2.2296823668251488E-4</c:v>
                </c:pt>
                <c:pt idx="406">
                  <c:v>2.2224336808371602E-4</c:v>
                </c:pt>
                <c:pt idx="407">
                  <c:v>2.215283479675315E-4</c:v>
                </c:pt>
                <c:pt idx="408">
                  <c:v>2.2080045684360627E-4</c:v>
                </c:pt>
                <c:pt idx="409">
                  <c:v>2.2014963530560451E-4</c:v>
                </c:pt>
                <c:pt idx="410">
                  <c:v>2.1948509361229709E-4</c:v>
                </c:pt>
                <c:pt idx="411">
                  <c:v>2.1878590070055086E-4</c:v>
                </c:pt>
                <c:pt idx="412">
                  <c:v>2.1813933869254683E-4</c:v>
                </c:pt>
                <c:pt idx="413">
                  <c:v>2.1754358019807353E-4</c:v>
                </c:pt>
                <c:pt idx="414">
                  <c:v>2.1685085763688058E-4</c:v>
                </c:pt>
                <c:pt idx="415">
                  <c:v>2.1627098668578371E-4</c:v>
                </c:pt>
                <c:pt idx="416">
                  <c:v>2.1563732990996553E-4</c:v>
                </c:pt>
                <c:pt idx="417">
                  <c:v>2.149923107458847E-4</c:v>
                </c:pt>
                <c:pt idx="418">
                  <c:v>2.1441562452942964E-4</c:v>
                </c:pt>
                <c:pt idx="419">
                  <c:v>2.1380732621489407E-4</c:v>
                </c:pt>
                <c:pt idx="420">
                  <c:v>2.1320735072626978E-4</c:v>
                </c:pt>
                <c:pt idx="421">
                  <c:v>2.1263455052714238E-4</c:v>
                </c:pt>
                <c:pt idx="422">
                  <c:v>2.1206934417445243E-4</c:v>
                </c:pt>
                <c:pt idx="423">
                  <c:v>2.1149317244766917E-4</c:v>
                </c:pt>
                <c:pt idx="424">
                  <c:v>2.1092490019033701E-4</c:v>
                </c:pt>
                <c:pt idx="425">
                  <c:v>2.1041832500548257E-4</c:v>
                </c:pt>
                <c:pt idx="426">
                  <c:v>2.0982935094795708E-4</c:v>
                </c:pt>
                <c:pt idx="427">
                  <c:v>2.0933636843432836E-4</c:v>
                </c:pt>
                <c:pt idx="428">
                  <c:v>2.0879770315250165E-4</c:v>
                </c:pt>
                <c:pt idx="429">
                  <c:v>2.0826644143009091E-4</c:v>
                </c:pt>
                <c:pt idx="430">
                  <c:v>2.0775927394241683E-4</c:v>
                </c:pt>
                <c:pt idx="431">
                  <c:v>2.0720918712416141E-4</c:v>
                </c:pt>
                <c:pt idx="432">
                  <c:v>2.0674876955391628E-4</c:v>
                </c:pt>
                <c:pt idx="433">
                  <c:v>2.0624570325444147E-4</c:v>
                </c:pt>
                <c:pt idx="434">
                  <c:v>2.0573367811533604E-4</c:v>
                </c:pt>
                <c:pt idx="435">
                  <c:v>2.0527594990419322E-4</c:v>
                </c:pt>
                <c:pt idx="436">
                  <c:v>2.0479318546453925E-4</c:v>
                </c:pt>
                <c:pt idx="437">
                  <c:v>2.0431708201657726E-4</c:v>
                </c:pt>
                <c:pt idx="438">
                  <c:v>2.0387764651335055E-4</c:v>
                </c:pt>
                <c:pt idx="439">
                  <c:v>2.0342903411908875E-4</c:v>
                </c:pt>
                <c:pt idx="440">
                  <c:v>2.0295712534954701E-4</c:v>
                </c:pt>
                <c:pt idx="441">
                  <c:v>2.0253527568461351E-4</c:v>
                </c:pt>
                <c:pt idx="442">
                  <c:v>2.0209036900114457E-4</c:v>
                </c:pt>
                <c:pt idx="443">
                  <c:v>2.0165161797053798E-4</c:v>
                </c:pt>
                <c:pt idx="444">
                  <c:v>2.0123280361627742E-4</c:v>
                </c:pt>
                <c:pt idx="445">
                  <c:v>2.0077858926590493E-4</c:v>
                </c:pt>
                <c:pt idx="446">
                  <c:v>2.0039845027019837E-4</c:v>
                </c:pt>
                <c:pt idx="447">
                  <c:v>1.9998313473525457E-4</c:v>
                </c:pt>
                <c:pt idx="448">
                  <c:v>1.9956046193625053E-4</c:v>
                </c:pt>
                <c:pt idx="449">
                  <c:v>1.9919559045187256E-4</c:v>
                </c:pt>
                <c:pt idx="450">
                  <c:v>1.9880973444217151E-4</c:v>
                </c:pt>
                <c:pt idx="451">
                  <c:v>1.9842906442759555E-4</c:v>
                </c:pt>
                <c:pt idx="452">
                  <c:v>1.9804108188737797E-4</c:v>
                </c:pt>
                <c:pt idx="453">
                  <c:v>1.9767074943331878E-4</c:v>
                </c:pt>
                <c:pt idx="454">
                  <c:v>1.9726913750840977E-4</c:v>
                </c:pt>
                <c:pt idx="455">
                  <c:v>1.9692111557310108E-4</c:v>
                </c:pt>
                <c:pt idx="456">
                  <c:v>1.9656586170646855E-4</c:v>
                </c:pt>
                <c:pt idx="457">
                  <c:v>1.9619219908206267E-4</c:v>
                </c:pt>
                <c:pt idx="458">
                  <c:v>1.9585820841413627E-4</c:v>
                </c:pt>
                <c:pt idx="459">
                  <c:v>1.9550599853060909E-4</c:v>
                </c:pt>
                <c:pt idx="460">
                  <c:v>1.9515869796413551E-4</c:v>
                </c:pt>
                <c:pt idx="461">
                  <c:v>1.9484917155644118E-4</c:v>
                </c:pt>
                <c:pt idx="462">
                  <c:v>1.9451103183763934E-4</c:v>
                </c:pt>
                <c:pt idx="463">
                  <c:v>1.9416693340325186E-4</c:v>
                </c:pt>
                <c:pt idx="464">
                  <c:v>1.9385937866135759E-4</c:v>
                </c:pt>
                <c:pt idx="465">
                  <c:v>1.9354544860456232E-4</c:v>
                </c:pt>
                <c:pt idx="466">
                  <c:v>1.9321526840472203E-4</c:v>
                </c:pt>
                <c:pt idx="467">
                  <c:v>1.9291005170714203E-4</c:v>
                </c:pt>
                <c:pt idx="468">
                  <c:v>1.9260896640950807E-4</c:v>
                </c:pt>
                <c:pt idx="469">
                  <c:v>1.9230212750199398E-4</c:v>
                </c:pt>
                <c:pt idx="470">
                  <c:v>1.9200927591557317E-4</c:v>
                </c:pt>
                <c:pt idx="471">
                  <c:v>1.916917210240507E-4</c:v>
                </c:pt>
                <c:pt idx="472">
                  <c:v>1.9141656685373951E-4</c:v>
                </c:pt>
                <c:pt idx="473">
                  <c:v>1.9115432505049549E-4</c:v>
                </c:pt>
                <c:pt idx="474">
                  <c:v>1.9086785951913843E-4</c:v>
                </c:pt>
                <c:pt idx="475">
                  <c:v>1.9058541086364435E-4</c:v>
                </c:pt>
                <c:pt idx="476">
                  <c:v>1.9031584645683102E-4</c:v>
                </c:pt>
                <c:pt idx="477">
                  <c:v>1.9004994364469623E-4</c:v>
                </c:pt>
                <c:pt idx="478">
                  <c:v>1.8977897272576445E-4</c:v>
                </c:pt>
                <c:pt idx="479">
                  <c:v>1.8951180722230686E-4</c:v>
                </c:pt>
                <c:pt idx="480">
                  <c:v>1.8923995987765537E-4</c:v>
                </c:pt>
                <c:pt idx="481">
                  <c:v>1.8899700560821582E-4</c:v>
                </c:pt>
                <c:pt idx="482">
                  <c:v>1.8874903727134578E-4</c:v>
                </c:pt>
                <c:pt idx="483">
                  <c:v>1.8848825756077509E-4</c:v>
                </c:pt>
                <c:pt idx="484">
                  <c:v>1.8824721669359585E-4</c:v>
                </c:pt>
                <c:pt idx="485">
                  <c:v>1.8801733261815994E-4</c:v>
                </c:pt>
                <c:pt idx="486">
                  <c:v>1.8775942314563495E-4</c:v>
                </c:pt>
                <c:pt idx="487">
                  <c:v>1.8754362440952317E-4</c:v>
                </c:pt>
                <c:pt idx="488">
                  <c:v>1.8730790872699491E-4</c:v>
                </c:pt>
                <c:pt idx="489">
                  <c:v>1.8707551558117582E-4</c:v>
                </c:pt>
                <c:pt idx="490">
                  <c:v>1.8685373949564195E-4</c:v>
                </c:pt>
                <c:pt idx="491">
                  <c:v>1.8661328166672754E-4</c:v>
                </c:pt>
                <c:pt idx="492">
                  <c:v>1.8641209021810092E-4</c:v>
                </c:pt>
                <c:pt idx="493">
                  <c:v>1.8619233534897229E-4</c:v>
                </c:pt>
                <c:pt idx="494">
                  <c:v>1.8596874598387505E-4</c:v>
                </c:pt>
                <c:pt idx="495">
                  <c:v>1.8576893486373612E-4</c:v>
                </c:pt>
                <c:pt idx="496">
                  <c:v>1.8555826493982166E-4</c:v>
                </c:pt>
                <c:pt idx="497">
                  <c:v>1.8537054316962454E-4</c:v>
                </c:pt>
                <c:pt idx="498">
                  <c:v>1.8516550561861628E-4</c:v>
                </c:pt>
                <c:pt idx="499">
                  <c:v>1.8496984401914987E-4</c:v>
                </c:pt>
                <c:pt idx="500">
                  <c:v>1.8475771012295755E-4</c:v>
                </c:pt>
                <c:pt idx="501">
                  <c:v>1.8458022513518198E-4</c:v>
                </c:pt>
                <c:pt idx="502">
                  <c:v>1.8438637224010417E-4</c:v>
                </c:pt>
                <c:pt idx="503">
                  <c:v>1.841891456594392E-4</c:v>
                </c:pt>
                <c:pt idx="504">
                  <c:v>1.8401290132256771E-4</c:v>
                </c:pt>
                <c:pt idx="505">
                  <c:v>1.8382708679508239E-4</c:v>
                </c:pt>
                <c:pt idx="506">
                  <c:v>1.8364390683989031E-4</c:v>
                </c:pt>
                <c:pt idx="507">
                  <c:v>1.8346911001510324E-4</c:v>
                </c:pt>
                <c:pt idx="508">
                  <c:v>1.8327960489715697E-4</c:v>
                </c:pt>
                <c:pt idx="509">
                  <c:v>1.8312105862404484E-4</c:v>
                </c:pt>
                <c:pt idx="510">
                  <c:v>1.8295899443281221E-4</c:v>
                </c:pt>
                <c:pt idx="511">
                  <c:v>1.8279360824680993E-4</c:v>
                </c:pt>
                <c:pt idx="512">
                  <c:v>1.8261970226277397E-4</c:v>
                </c:pt>
                <c:pt idx="513">
                  <c:v>1.8246430399131768E-4</c:v>
                </c:pt>
                <c:pt idx="514">
                  <c:v>1.8230047415789788E-4</c:v>
                </c:pt>
                <c:pt idx="515">
                  <c:v>1.8213897395583618E-4</c:v>
                </c:pt>
                <c:pt idx="516">
                  <c:v>1.8198487105021955E-4</c:v>
                </c:pt>
                <c:pt idx="517">
                  <c:v>1.8181780819492016E-4</c:v>
                </c:pt>
                <c:pt idx="518">
                  <c:v>1.816780435554604E-4</c:v>
                </c:pt>
                <c:pt idx="519">
                  <c:v>1.8152540118228049E-4</c:v>
                </c:pt>
                <c:pt idx="520">
                  <c:v>1.813701148208134E-4</c:v>
                </c:pt>
                <c:pt idx="521">
                  <c:v>1.8123611331442741E-4</c:v>
                </c:pt>
                <c:pt idx="522">
                  <c:v>1.8109445507594321E-4</c:v>
                </c:pt>
                <c:pt idx="523">
                  <c:v>1.8095475152836985E-4</c:v>
                </c:pt>
                <c:pt idx="524">
                  <c:v>1.808124166773379E-4</c:v>
                </c:pt>
                <c:pt idx="525">
                  <c:v>1.8067660664904692E-4</c:v>
                </c:pt>
                <c:pt idx="526">
                  <c:v>1.8052938107310058E-4</c:v>
                </c:pt>
                <c:pt idx="527">
                  <c:v>1.8040184791560216E-4</c:v>
                </c:pt>
                <c:pt idx="528">
                  <c:v>1.80271710062809E-4</c:v>
                </c:pt>
                <c:pt idx="529">
                  <c:v>1.8013487864644245E-4</c:v>
                </c:pt>
                <c:pt idx="530">
                  <c:v>1.8001261846705094E-4</c:v>
                </c:pt>
                <c:pt idx="531">
                  <c:v>1.798837341537811E-4</c:v>
                </c:pt>
                <c:pt idx="532">
                  <c:v>1.7975669211886785E-4</c:v>
                </c:pt>
                <c:pt idx="533">
                  <c:v>1.796394913208124E-4</c:v>
                </c:pt>
                <c:pt idx="534">
                  <c:v>1.7951594203247949E-4</c:v>
                </c:pt>
                <c:pt idx="535">
                  <c:v>1.7939416030871602E-4</c:v>
                </c:pt>
                <c:pt idx="536">
                  <c:v>1.7927796664832457E-4</c:v>
                </c:pt>
                <c:pt idx="537">
                  <c:v>1.7916338300198463E-4</c:v>
                </c:pt>
                <c:pt idx="538">
                  <c:v>1.7904664809353102E-4</c:v>
                </c:pt>
                <c:pt idx="539">
                  <c:v>1.7893158518913563E-4</c:v>
                </c:pt>
                <c:pt idx="540">
                  <c:v>1.7881453947592475E-4</c:v>
                </c:pt>
                <c:pt idx="541">
                  <c:v>1.7870996279441596E-4</c:v>
                </c:pt>
                <c:pt idx="542">
                  <c:v>1.7860325628259348E-4</c:v>
                </c:pt>
                <c:pt idx="543">
                  <c:v>1.7849106799646734E-4</c:v>
                </c:pt>
                <c:pt idx="544">
                  <c:v>1.7838740019252374E-4</c:v>
                </c:pt>
                <c:pt idx="545">
                  <c:v>1.7829194292689942E-4</c:v>
                </c:pt>
                <c:pt idx="546">
                  <c:v>1.7818102813636723E-4</c:v>
                </c:pt>
                <c:pt idx="547">
                  <c:v>1.7808824820611025E-4</c:v>
                </c:pt>
                <c:pt idx="548">
                  <c:v>1.7798693151772348E-4</c:v>
                </c:pt>
                <c:pt idx="549">
                  <c:v>1.7788387271372032E-4</c:v>
                </c:pt>
                <c:pt idx="550">
                  <c:v>1.7779179618418575E-4</c:v>
                </c:pt>
                <c:pt idx="551">
                  <c:v>1.7769473862922744E-4</c:v>
                </c:pt>
                <c:pt idx="552">
                  <c:v>1.7759907627141317E-4</c:v>
                </c:pt>
                <c:pt idx="553">
                  <c:v>1.7750780967274306E-4</c:v>
                </c:pt>
                <c:pt idx="554">
                  <c:v>1.7741781368647738E-4</c:v>
                </c:pt>
                <c:pt idx="555">
                  <c:v>1.7732613424560484E-4</c:v>
                </c:pt>
                <c:pt idx="556">
                  <c:v>1.7723577410787148E-4</c:v>
                </c:pt>
                <c:pt idx="557">
                  <c:v>1.771552769638457E-4</c:v>
                </c:pt>
                <c:pt idx="558">
                  <c:v>1.770645621642923E-4</c:v>
                </c:pt>
                <c:pt idx="559">
                  <c:v>1.769835170147076E-4</c:v>
                </c:pt>
                <c:pt idx="560">
                  <c:v>1.7689809048175684E-4</c:v>
                </c:pt>
                <c:pt idx="561">
                  <c:v>1.7681389487497195E-4</c:v>
                </c:pt>
                <c:pt idx="562">
                  <c:v>1.7673357085560339E-4</c:v>
                </c:pt>
                <c:pt idx="563">
                  <c:v>1.7664650849383534E-4</c:v>
                </c:pt>
                <c:pt idx="564">
                  <c:v>1.7657368580043737E-4</c:v>
                </c:pt>
                <c:pt idx="565">
                  <c:v>1.7649416761727162E-4</c:v>
                </c:pt>
                <c:pt idx="566">
                  <c:v>1.7641328753405767E-4</c:v>
                </c:pt>
                <c:pt idx="567">
                  <c:v>1.763410309406649E-4</c:v>
                </c:pt>
                <c:pt idx="568">
                  <c:v>1.7626487031333551E-4</c:v>
                </c:pt>
                <c:pt idx="569">
                  <c:v>1.7619702569844918E-4</c:v>
                </c:pt>
                <c:pt idx="570">
                  <c:v>1.7612294458766806E-4</c:v>
                </c:pt>
                <c:pt idx="571">
                  <c:v>1.7605227229086377E-4</c:v>
                </c:pt>
                <c:pt idx="572">
                  <c:v>1.7597567392027176E-4</c:v>
                </c:pt>
                <c:pt idx="573">
                  <c:v>1.7591160584906704E-4</c:v>
                </c:pt>
                <c:pt idx="574">
                  <c:v>1.758416494073393E-4</c:v>
                </c:pt>
                <c:pt idx="575">
                  <c:v>1.7577049720778846E-4</c:v>
                </c:pt>
                <c:pt idx="576">
                  <c:v>1.7570693335524357E-4</c:v>
                </c:pt>
                <c:pt idx="577">
                  <c:v>1.7563993725595341E-4</c:v>
                </c:pt>
                <c:pt idx="578">
                  <c:v>1.7557391065521407E-4</c:v>
                </c:pt>
                <c:pt idx="579">
                  <c:v>1.7551092404293438E-4</c:v>
                </c:pt>
                <c:pt idx="580">
                  <c:v>1.7544265782952359E-4</c:v>
                </c:pt>
                <c:pt idx="581">
                  <c:v>1.7538556052401592E-4</c:v>
                </c:pt>
                <c:pt idx="582">
                  <c:v>1.7532521412616937E-4</c:v>
                </c:pt>
                <c:pt idx="583">
                  <c:v>1.752657140435908E-4</c:v>
                </c:pt>
                <c:pt idx="584">
                  <c:v>1.7520510732769038E-4</c:v>
                </c:pt>
                <c:pt idx="585">
                  <c:v>1.7514729225392685E-4</c:v>
                </c:pt>
                <c:pt idx="586">
                  <c:v>1.7508463239504388E-4</c:v>
                </c:pt>
                <c:pt idx="587">
                  <c:v>1.7503036635270388E-4</c:v>
                </c:pt>
                <c:pt idx="588">
                  <c:v>1.7497500421280872E-4</c:v>
                </c:pt>
                <c:pt idx="589">
                  <c:v>1.7491680799306336E-4</c:v>
                </c:pt>
                <c:pt idx="590">
                  <c:v>1.7486482088451897E-4</c:v>
                </c:pt>
                <c:pt idx="591">
                  <c:v>1.748100292312232E-4</c:v>
                </c:pt>
                <c:pt idx="592">
                  <c:v>1.7475603309903792E-4</c:v>
                </c:pt>
                <c:pt idx="593">
                  <c:v>1.7470793670814992E-4</c:v>
                </c:pt>
                <c:pt idx="594">
                  <c:v>1.7465542336049053E-4</c:v>
                </c:pt>
                <c:pt idx="595">
                  <c:v>1.7460201618244549E-4</c:v>
                </c:pt>
                <c:pt idx="596">
                  <c:v>1.7455430810721712E-4</c:v>
                </c:pt>
                <c:pt idx="597">
                  <c:v>1.7450563780044948E-4</c:v>
                </c:pt>
                <c:pt idx="598">
                  <c:v>1.7445447752537094E-4</c:v>
                </c:pt>
                <c:pt idx="599">
                  <c:v>1.744072122968786E-4</c:v>
                </c:pt>
                <c:pt idx="600">
                  <c:v>1.7436061253436481E-4</c:v>
                </c:pt>
                <c:pt idx="601">
                  <c:v>1.7431314875700679E-4</c:v>
                </c:pt>
                <c:pt idx="602">
                  <c:v>1.7426787379154753E-4</c:v>
                </c:pt>
                <c:pt idx="603">
                  <c:v>1.742188077240382E-4</c:v>
                </c:pt>
                <c:pt idx="604">
                  <c:v>1.741763168894066E-4</c:v>
                </c:pt>
                <c:pt idx="605">
                  <c:v>1.7413584081563341E-4</c:v>
                </c:pt>
                <c:pt idx="606">
                  <c:v>1.7409164925992227E-4</c:v>
                </c:pt>
                <c:pt idx="607">
                  <c:v>1.7404810146844069E-4</c:v>
                </c:pt>
                <c:pt idx="608">
                  <c:v>1.7400656269142591E-4</c:v>
                </c:pt>
                <c:pt idx="609">
                  <c:v>1.739656099063681E-4</c:v>
                </c:pt>
                <c:pt idx="610">
                  <c:v>1.7392389899561998E-4</c:v>
                </c:pt>
                <c:pt idx="611">
                  <c:v>1.7388279623707992E-4</c:v>
                </c:pt>
                <c:pt idx="612">
                  <c:v>1.7384099621700345E-4</c:v>
                </c:pt>
                <c:pt idx="613">
                  <c:v>1.7380365871995861E-4</c:v>
                </c:pt>
                <c:pt idx="614">
                  <c:v>1.7376557014746731E-4</c:v>
                </c:pt>
                <c:pt idx="615">
                  <c:v>1.7372553515762756E-4</c:v>
                </c:pt>
                <c:pt idx="616">
                  <c:v>1.7368855021665476E-4</c:v>
                </c:pt>
                <c:pt idx="617">
                  <c:v>1.7365450262491126E-4</c:v>
                </c:pt>
                <c:pt idx="618">
                  <c:v>1.7361376266903942E-4</c:v>
                </c:pt>
                <c:pt idx="619">
                  <c:v>1.7358187541161661E-4</c:v>
                </c:pt>
                <c:pt idx="620">
                  <c:v>1.735457645821111E-4</c:v>
                </c:pt>
                <c:pt idx="621">
                  <c:v>1.7350904221212561E-4</c:v>
                </c:pt>
                <c:pt idx="622">
                  <c:v>1.734762411763975E-4</c:v>
                </c:pt>
                <c:pt idx="623">
                  <c:v>1.7344167405935373E-4</c:v>
                </c:pt>
                <c:pt idx="624">
                  <c:v>1.7340761230753341E-4</c:v>
                </c:pt>
                <c:pt idx="625">
                  <c:v>1.7337512363425523E-4</c:v>
                </c:pt>
                <c:pt idx="626">
                  <c:v>1.7334309491395361E-4</c:v>
                </c:pt>
                <c:pt idx="627">
                  <c:v>1.7331047495556601E-4</c:v>
                </c:pt>
                <c:pt idx="628">
                  <c:v>1.7327833228217919E-4</c:v>
                </c:pt>
                <c:pt idx="629">
                  <c:v>1.7324868931653479E-4</c:v>
                </c:pt>
                <c:pt idx="630">
                  <c:v>1.7321745094128502E-4</c:v>
                </c:pt>
                <c:pt idx="631">
                  <c:v>1.7318765577504865E-4</c:v>
                </c:pt>
                <c:pt idx="632">
                  <c:v>1.7315536864989569E-4</c:v>
                </c:pt>
                <c:pt idx="633">
                  <c:v>1.731283684029895E-4</c:v>
                </c:pt>
                <c:pt idx="634">
                  <c:v>1.7309889209221629E-4</c:v>
                </c:pt>
                <c:pt idx="635">
                  <c:v>1.7306891787167438E-4</c:v>
                </c:pt>
                <c:pt idx="636">
                  <c:v>1.7304214549477277E-4</c:v>
                </c:pt>
                <c:pt idx="637">
                  <c:v>1.7301393276759203E-4</c:v>
                </c:pt>
                <c:pt idx="638">
                  <c:v>1.7298613365698668E-4</c:v>
                </c:pt>
                <c:pt idx="639">
                  <c:v>1.7295961947338465E-4</c:v>
                </c:pt>
                <c:pt idx="640">
                  <c:v>1.7293088842212933E-4</c:v>
                </c:pt>
                <c:pt idx="641">
                  <c:v>1.729068625078601E-4</c:v>
                </c:pt>
                <c:pt idx="642">
                  <c:v>1.7288231436552522E-4</c:v>
                </c:pt>
                <c:pt idx="643">
                  <c:v>1.7285727447342554E-4</c:v>
                </c:pt>
                <c:pt idx="644">
                  <c:v>1.7283095724673222E-4</c:v>
                </c:pt>
                <c:pt idx="645">
                  <c:v>1.728074518170838E-4</c:v>
                </c:pt>
                <c:pt idx="646">
                  <c:v>1.7278268241098581E-4</c:v>
                </c:pt>
                <c:pt idx="647">
                  <c:v>1.727582767618336E-4</c:v>
                </c:pt>
                <c:pt idx="648">
                  <c:v>1.7273499976896501E-4</c:v>
                </c:pt>
                <c:pt idx="649">
                  <c:v>1.7270977722025767E-4</c:v>
                </c:pt>
                <c:pt idx="650">
                  <c:v>1.7268868576252258E-4</c:v>
                </c:pt>
                <c:pt idx="651">
                  <c:v>1.7266566116660303E-4</c:v>
                </c:pt>
                <c:pt idx="652">
                  <c:v>1.7264224878839259E-4</c:v>
                </c:pt>
                <c:pt idx="653">
                  <c:v>1.7262205454420031E-4</c:v>
                </c:pt>
                <c:pt idx="654">
                  <c:v>1.7260071561020729E-4</c:v>
                </c:pt>
                <c:pt idx="655">
                  <c:v>1.7257968046613173E-4</c:v>
                </c:pt>
                <c:pt idx="656">
                  <c:v>1.725582587624464E-4</c:v>
                </c:pt>
                <c:pt idx="657">
                  <c:v>1.7253782821580689E-4</c:v>
                </c:pt>
                <c:pt idx="658">
                  <c:v>1.725156905795771E-4</c:v>
                </c:pt>
                <c:pt idx="659">
                  <c:v>1.7249652267068262E-4</c:v>
                </c:pt>
                <c:pt idx="660">
                  <c:v>1.7247697166199958E-4</c:v>
                </c:pt>
                <c:pt idx="661">
                  <c:v>1.7245642427829512E-4</c:v>
                </c:pt>
                <c:pt idx="662">
                  <c:v>1.7243807306924588E-4</c:v>
                </c:pt>
                <c:pt idx="663">
                  <c:v>1.724187359150618E-4</c:v>
                </c:pt>
                <c:pt idx="664">
                  <c:v>1.7239968362346049E-4</c:v>
                </c:pt>
                <c:pt idx="665">
                  <c:v>1.7238271649774008E-4</c:v>
                </c:pt>
                <c:pt idx="666">
                  <c:v>1.7236419495931951E-4</c:v>
                </c:pt>
                <c:pt idx="667">
                  <c:v>1.7234536224769366E-4</c:v>
                </c:pt>
                <c:pt idx="668">
                  <c:v>1.7232854270179444E-4</c:v>
                </c:pt>
                <c:pt idx="669">
                  <c:v>1.7231138737857339E-4</c:v>
                </c:pt>
                <c:pt idx="670">
                  <c:v>1.7229335819711806E-4</c:v>
                </c:pt>
                <c:pt idx="671">
                  <c:v>1.7227670515799768E-4</c:v>
                </c:pt>
                <c:pt idx="672">
                  <c:v>1.7226028991523706E-4</c:v>
                </c:pt>
                <c:pt idx="673">
                  <c:v>1.7224357375173472E-4</c:v>
                </c:pt>
                <c:pt idx="674">
                  <c:v>1.7222763172871613E-4</c:v>
                </c:pt>
                <c:pt idx="675">
                  <c:v>1.7221035844216222E-4</c:v>
                </c:pt>
                <c:pt idx="676">
                  <c:v>1.7219540300480099E-4</c:v>
                </c:pt>
                <c:pt idx="677">
                  <c:v>1.7218065423130511E-4</c:v>
                </c:pt>
                <c:pt idx="678">
                  <c:v>1.7216411894194428E-4</c:v>
                </c:pt>
                <c:pt idx="679">
                  <c:v>1.7215029293776753E-4</c:v>
                </c:pt>
                <c:pt idx="680">
                  <c:v>1.7213520080709132E-4</c:v>
                </c:pt>
                <c:pt idx="681">
                  <c:v>1.7211985568006886E-4</c:v>
                </c:pt>
                <c:pt idx="682">
                  <c:v>1.7210615138891138E-4</c:v>
                </c:pt>
                <c:pt idx="683">
                  <c:v>1.7209171153391957E-4</c:v>
                </c:pt>
                <c:pt idx="684">
                  <c:v>1.7207748512736436E-4</c:v>
                </c:pt>
                <c:pt idx="685">
                  <c:v>1.7206391792964622E-4</c:v>
                </c:pt>
                <c:pt idx="686">
                  <c:v>1.7205054492224029E-4</c:v>
                </c:pt>
                <c:pt idx="687">
                  <c:v>1.7203692723643136E-4</c:v>
                </c:pt>
                <c:pt idx="688">
                  <c:v>1.7202351097856004E-4</c:v>
                </c:pt>
                <c:pt idx="689">
                  <c:v>1.7201156374810583E-4</c:v>
                </c:pt>
                <c:pt idx="690">
                  <c:v>1.7199810529908312E-4</c:v>
                </c:pt>
                <c:pt idx="691">
                  <c:v>1.7198608620718598E-4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044656"/>
        <c:axId val="398052104"/>
      </c:lineChart>
      <c:dateAx>
        <c:axId val="3980446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it-IT"/>
          </a:p>
        </c:txPr>
        <c:crossAx val="398052104"/>
        <c:crosses val="autoZero"/>
        <c:auto val="1"/>
        <c:lblOffset val="100"/>
        <c:baseTimeUnit val="months"/>
      </c:dateAx>
      <c:valAx>
        <c:axId val="398052104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398044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Eur6M!$BH$4</c:f>
              <c:strCache>
                <c:ptCount val="1"/>
                <c:pt idx="0">
                  <c:v>from basis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Eur6M!$BG$5:$BG$695</c:f>
              <c:numCache>
                <c:formatCode>d\-mmm\-yy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Eur6M!$BH$5:$BH$695</c:f>
              <c:numCache>
                <c:formatCode>0.0000%</c:formatCode>
                <c:ptCount val="691"/>
                <c:pt idx="0">
                  <c:v>2.2912172624000538E-4</c:v>
                </c:pt>
                <c:pt idx="1">
                  <c:v>2.2896103139905479E-4</c:v>
                </c:pt>
                <c:pt idx="2">
                  <c:v>2.2922553167254163E-4</c:v>
                </c:pt>
                <c:pt idx="3">
                  <c:v>2.2954632411607948E-4</c:v>
                </c:pt>
                <c:pt idx="4">
                  <c:v>2.2986365178361026E-4</c:v>
                </c:pt>
                <c:pt idx="5">
                  <c:v>2.2974513552916941E-4</c:v>
                </c:pt>
                <c:pt idx="6">
                  <c:v>2.3054230877869232E-4</c:v>
                </c:pt>
                <c:pt idx="7">
                  <c:v>2.3050340792238561E-4</c:v>
                </c:pt>
                <c:pt idx="8">
                  <c:v>2.3039026876052132E-4</c:v>
                </c:pt>
                <c:pt idx="9">
                  <c:v>2.3022781083144477E-4</c:v>
                </c:pt>
                <c:pt idx="10">
                  <c:v>2.2961486369260805E-4</c:v>
                </c:pt>
                <c:pt idx="11">
                  <c:v>2.2974073625448921E-4</c:v>
                </c:pt>
                <c:pt idx="12">
                  <c:v>2.2967809690635456E-4</c:v>
                </c:pt>
                <c:pt idx="13">
                  <c:v>2.2960043003538721E-4</c:v>
                </c:pt>
                <c:pt idx="14">
                  <c:v>2.2947943187089391E-4</c:v>
                </c:pt>
                <c:pt idx="15">
                  <c:v>2.2884048345354042E-4</c:v>
                </c:pt>
                <c:pt idx="16">
                  <c:v>2.2844137129350686E-4</c:v>
                </c:pt>
                <c:pt idx="17">
                  <c:v>2.2812381542207226E-4</c:v>
                </c:pt>
                <c:pt idx="18">
                  <c:v>2.2779275328829957E-4</c:v>
                </c:pt>
                <c:pt idx="19">
                  <c:v>2.2745174559670698E-4</c:v>
                </c:pt>
                <c:pt idx="20">
                  <c:v>2.2731107003539006E-4</c:v>
                </c:pt>
                <c:pt idx="21">
                  <c:v>2.223174441357916E-4</c:v>
                </c:pt>
                <c:pt idx="22">
                  <c:v>2.2201054248752094E-4</c:v>
                </c:pt>
                <c:pt idx="23">
                  <c:v>2.2175265399981337E-4</c:v>
                </c:pt>
                <c:pt idx="24">
                  <c:v>2.2154390950252141E-4</c:v>
                </c:pt>
                <c:pt idx="25">
                  <c:v>2.2138394307472507E-4</c:v>
                </c:pt>
                <c:pt idx="26">
                  <c:v>2.2118560177529668E-4</c:v>
                </c:pt>
                <c:pt idx="27">
                  <c:v>2.2120715344475672E-4</c:v>
                </c:pt>
                <c:pt idx="28">
                  <c:v>2.2126820234475792E-4</c:v>
                </c:pt>
                <c:pt idx="29">
                  <c:v>2.2136540205765174E-4</c:v>
                </c:pt>
                <c:pt idx="30">
                  <c:v>2.2149490941238213E-4</c:v>
                </c:pt>
                <c:pt idx="31">
                  <c:v>2.2203139435061426E-4</c:v>
                </c:pt>
                <c:pt idx="32">
                  <c:v>2.2224176552340384E-4</c:v>
                </c:pt>
                <c:pt idx="33">
                  <c:v>2.2245777718997973E-4</c:v>
                </c:pt>
                <c:pt idx="34">
                  <c:v>2.2267260565752238E-4</c:v>
                </c:pt>
                <c:pt idx="35">
                  <c:v>2.2287893047233799E-4</c:v>
                </c:pt>
                <c:pt idx="36">
                  <c:v>2.2336622715622137E-4</c:v>
                </c:pt>
                <c:pt idx="37">
                  <c:v>2.234553977352739E-4</c:v>
                </c:pt>
                <c:pt idx="38">
                  <c:v>2.2349201107400838E-4</c:v>
                </c:pt>
                <c:pt idx="39">
                  <c:v>2.2346576619608911E-4</c:v>
                </c:pt>
                <c:pt idx="40">
                  <c:v>2.2336586537880017E-4</c:v>
                </c:pt>
                <c:pt idx="41">
                  <c:v>2.2232045434338431E-4</c:v>
                </c:pt>
                <c:pt idx="42">
                  <c:v>2.2180854149116705E-4</c:v>
                </c:pt>
                <c:pt idx="43">
                  <c:v>2.2116212174240002E-4</c:v>
                </c:pt>
                <c:pt idx="44">
                  <c:v>2.2037406220783129E-4</c:v>
                </c:pt>
                <c:pt idx="45">
                  <c:v>2.1909242507358177E-4</c:v>
                </c:pt>
                <c:pt idx="46">
                  <c:v>2.1620388122522256E-4</c:v>
                </c:pt>
                <c:pt idx="47">
                  <c:v>2.1503316603136371E-4</c:v>
                </c:pt>
                <c:pt idx="48">
                  <c:v>2.1386761272197664E-4</c:v>
                </c:pt>
                <c:pt idx="49">
                  <c:v>2.1273335094719893E-4</c:v>
                </c:pt>
                <c:pt idx="50">
                  <c:v>2.1130786525909104E-4</c:v>
                </c:pt>
                <c:pt idx="51">
                  <c:v>2.0858315355620226E-4</c:v>
                </c:pt>
                <c:pt idx="52">
                  <c:v>2.0764725479443442E-4</c:v>
                </c:pt>
                <c:pt idx="53">
                  <c:v>2.0675366426914366E-4</c:v>
                </c:pt>
                <c:pt idx="54">
                  <c:v>2.0590304235307006E-4</c:v>
                </c:pt>
                <c:pt idx="55">
                  <c:v>2.0480377715769373E-4</c:v>
                </c:pt>
                <c:pt idx="56">
                  <c:v>2.0294017565135986E-4</c:v>
                </c:pt>
                <c:pt idx="57">
                  <c:v>2.0231102979987808E-4</c:v>
                </c:pt>
                <c:pt idx="58">
                  <c:v>2.0172685126089283E-4</c:v>
                </c:pt>
                <c:pt idx="59">
                  <c:v>2.0118764589463446E-4</c:v>
                </c:pt>
                <c:pt idx="60">
                  <c:v>1.9947740096273097E-4</c:v>
                </c:pt>
                <c:pt idx="61">
                  <c:v>1.9915987693074546E-4</c:v>
                </c:pt>
                <c:pt idx="62">
                  <c:v>1.9888539775867684E-4</c:v>
                </c:pt>
                <c:pt idx="63">
                  <c:v>1.9877725214186275E-4</c:v>
                </c:pt>
                <c:pt idx="64">
                  <c:v>1.8717377140121537E-4</c:v>
                </c:pt>
                <c:pt idx="65">
                  <c:v>1.8713949493559352E-4</c:v>
                </c:pt>
                <c:pt idx="66">
                  <c:v>1.8714175565599561E-4</c:v>
                </c:pt>
                <c:pt idx="67">
                  <c:v>1.8717924069568324E-4</c:v>
                </c:pt>
                <c:pt idx="68">
                  <c:v>1.8725054317564755E-4</c:v>
                </c:pt>
                <c:pt idx="69">
                  <c:v>1.8765187624220753E-4</c:v>
                </c:pt>
                <c:pt idx="70">
                  <c:v>1.878424993911216E-4</c:v>
                </c:pt>
                <c:pt idx="71">
                  <c:v>1.8805849535465422E-4</c:v>
                </c:pt>
                <c:pt idx="72">
                  <c:v>1.8829789316128758E-4</c:v>
                </c:pt>
                <c:pt idx="73">
                  <c:v>1.8855862782328039E-4</c:v>
                </c:pt>
                <c:pt idx="74">
                  <c:v>1.8944679279166474E-4</c:v>
                </c:pt>
                <c:pt idx="75">
                  <c:v>1.8977034464247083E-4</c:v>
                </c:pt>
                <c:pt idx="76">
                  <c:v>1.9010349814593667E-4</c:v>
                </c:pt>
                <c:pt idx="77">
                  <c:v>1.9044362420775739E-4</c:v>
                </c:pt>
                <c:pt idx="78">
                  <c:v>1.9078799971696545E-4</c:v>
                </c:pt>
                <c:pt idx="79">
                  <c:v>1.9181798153284596E-4</c:v>
                </c:pt>
                <c:pt idx="80">
                  <c:v>1.9215024334299922E-4</c:v>
                </c:pt>
                <c:pt idx="81">
                  <c:v>1.9247172876370132E-4</c:v>
                </c:pt>
                <c:pt idx="82">
                  <c:v>1.9277969973154993E-4</c:v>
                </c:pt>
                <c:pt idx="83">
                  <c:v>1.9307355962752714E-4</c:v>
                </c:pt>
                <c:pt idx="84">
                  <c:v>1.9387023819899182E-4</c:v>
                </c:pt>
                <c:pt idx="85">
                  <c:v>1.9410753143635903E-4</c:v>
                </c:pt>
                <c:pt idx="86">
                  <c:v>1.9433076473150481E-4</c:v>
                </c:pt>
                <c:pt idx="87">
                  <c:v>1.9454001570102359E-4</c:v>
                </c:pt>
                <c:pt idx="88">
                  <c:v>1.9473538442310286E-4</c:v>
                </c:pt>
                <c:pt idx="89">
                  <c:v>1.9523953486449671E-4</c:v>
                </c:pt>
                <c:pt idx="90">
                  <c:v>1.9538082466896822E-4</c:v>
                </c:pt>
                <c:pt idx="91">
                  <c:v>1.9550906957816589E-4</c:v>
                </c:pt>
                <c:pt idx="92">
                  <c:v>1.9562450445257239E-4</c:v>
                </c:pt>
                <c:pt idx="93">
                  <c:v>1.9572738661558108E-4</c:v>
                </c:pt>
                <c:pt idx="94">
                  <c:v>1.9596362703401735E-4</c:v>
                </c:pt>
                <c:pt idx="95">
                  <c:v>1.9601932086422435E-4</c:v>
                </c:pt>
                <c:pt idx="96">
                  <c:v>1.9606408555683641E-4</c:v>
                </c:pt>
                <c:pt idx="97">
                  <c:v>1.9609831321534609E-4</c:v>
                </c:pt>
                <c:pt idx="98">
                  <c:v>1.9612241840879179E-4</c:v>
                </c:pt>
                <c:pt idx="99">
                  <c:v>1.9613848183103251E-4</c:v>
                </c:pt>
                <c:pt idx="100">
                  <c:v>1.961266921115022E-4</c:v>
                </c:pt>
                <c:pt idx="101">
                  <c:v>1.9610718971927357E-4</c:v>
                </c:pt>
                <c:pt idx="102">
                  <c:v>1.960805240004098E-4</c:v>
                </c:pt>
                <c:pt idx="103">
                  <c:v>1.9604726676608072E-4</c:v>
                </c:pt>
                <c:pt idx="104">
                  <c:v>1.9615773855491164E-4</c:v>
                </c:pt>
                <c:pt idx="105">
                  <c:v>1.9610996069237578E-4</c:v>
                </c:pt>
                <c:pt idx="106">
                  <c:v>1.9605855983402353E-4</c:v>
                </c:pt>
                <c:pt idx="107">
                  <c:v>1.962669408891556E-4</c:v>
                </c:pt>
                <c:pt idx="108">
                  <c:v>1.9608102734054386E-4</c:v>
                </c:pt>
                <c:pt idx="109">
                  <c:v>1.9577232476098851E-4</c:v>
                </c:pt>
                <c:pt idx="110">
                  <c:v>1.9571456548623416E-4</c:v>
                </c:pt>
                <c:pt idx="111">
                  <c:v>1.9565851711203147E-4</c:v>
                </c:pt>
                <c:pt idx="112">
                  <c:v>1.9589193707147953E-4</c:v>
                </c:pt>
                <c:pt idx="113">
                  <c:v>1.9569993528058087E-4</c:v>
                </c:pt>
                <c:pt idx="114">
                  <c:v>1.9543449654124207E-4</c:v>
                </c:pt>
                <c:pt idx="115">
                  <c:v>1.9540743441478928E-4</c:v>
                </c:pt>
                <c:pt idx="116">
                  <c:v>1.9538895813341485E-4</c:v>
                </c:pt>
                <c:pt idx="117">
                  <c:v>1.9568219173854963E-4</c:v>
                </c:pt>
                <c:pt idx="118">
                  <c:v>1.9553447261647021E-4</c:v>
                </c:pt>
                <c:pt idx="119">
                  <c:v>1.9544990159847192E-4</c:v>
                </c:pt>
                <c:pt idx="120">
                  <c:v>1.9549423166417715E-4</c:v>
                </c:pt>
                <c:pt idx="121">
                  <c:v>1.9554968100625157E-4</c:v>
                </c:pt>
                <c:pt idx="122">
                  <c:v>1.9595382097550222E-4</c:v>
                </c:pt>
                <c:pt idx="123">
                  <c:v>1.9612500900062746E-4</c:v>
                </c:pt>
                <c:pt idx="124">
                  <c:v>1.962627871065082E-4</c:v>
                </c:pt>
                <c:pt idx="125">
                  <c:v>1.9621935055010373E-4</c:v>
                </c:pt>
                <c:pt idx="126">
                  <c:v>1.9677827597861341E-4</c:v>
                </c:pt>
                <c:pt idx="127">
                  <c:v>1.9692440622078104E-4</c:v>
                </c:pt>
                <c:pt idx="128">
                  <c:v>1.9713220853908461E-4</c:v>
                </c:pt>
                <c:pt idx="129">
                  <c:v>1.9735287378210261E-4</c:v>
                </c:pt>
                <c:pt idx="130">
                  <c:v>1.9758651988522328E-4</c:v>
                </c:pt>
                <c:pt idx="131">
                  <c:v>1.983235035094086E-4</c:v>
                </c:pt>
                <c:pt idx="132">
                  <c:v>1.986531548142383E-4</c:v>
                </c:pt>
                <c:pt idx="133">
                  <c:v>1.9895335742891787E-4</c:v>
                </c:pt>
                <c:pt idx="134">
                  <c:v>1.9926717841210683E-4</c:v>
                </c:pt>
                <c:pt idx="135">
                  <c:v>1.9959471232816153E-4</c:v>
                </c:pt>
                <c:pt idx="136">
                  <c:v>2.0054483179310058E-4</c:v>
                </c:pt>
                <c:pt idx="137">
                  <c:v>2.0104375171893393E-4</c:v>
                </c:pt>
                <c:pt idx="138">
                  <c:v>2.014411518837313E-4</c:v>
                </c:pt>
                <c:pt idx="139">
                  <c:v>2.0185276224176936E-4</c:v>
                </c:pt>
                <c:pt idx="140">
                  <c:v>2.0227865398287807E-4</c:v>
                </c:pt>
                <c:pt idx="141">
                  <c:v>2.0347776010326408E-4</c:v>
                </c:pt>
                <c:pt idx="142">
                  <c:v>2.0412634171028697E-4</c:v>
                </c:pt>
                <c:pt idx="143">
                  <c:v>2.0462459134724557E-4</c:v>
                </c:pt>
                <c:pt idx="144">
                  <c:v>2.0513736312725511E-4</c:v>
                </c:pt>
                <c:pt idx="145">
                  <c:v>2.0566419929495189E-4</c:v>
                </c:pt>
                <c:pt idx="146">
                  <c:v>2.0713595651629954E-4</c:v>
                </c:pt>
                <c:pt idx="147">
                  <c:v>2.0840208346463503E-4</c:v>
                </c:pt>
                <c:pt idx="148">
                  <c:v>2.0900649232715924E-4</c:v>
                </c:pt>
                <c:pt idx="149">
                  <c:v>2.0962336052324831E-4</c:v>
                </c:pt>
                <c:pt idx="150">
                  <c:v>2.1132362049419882E-4</c:v>
                </c:pt>
                <c:pt idx="151">
                  <c:v>2.1143491941309956E-4</c:v>
                </c:pt>
                <c:pt idx="152">
                  <c:v>2.1288742550024835E-4</c:v>
                </c:pt>
                <c:pt idx="153">
                  <c:v>2.1357472841439544E-4</c:v>
                </c:pt>
                <c:pt idx="154">
                  <c:v>2.1427303577763361E-4</c:v>
                </c:pt>
                <c:pt idx="155">
                  <c:v>2.1616182899298142E-4</c:v>
                </c:pt>
                <c:pt idx="156">
                  <c:v>2.1629612297127904E-4</c:v>
                </c:pt>
                <c:pt idx="157">
                  <c:v>2.179220937990346E-4</c:v>
                </c:pt>
                <c:pt idx="158">
                  <c:v>2.1868187884782381E-4</c:v>
                </c:pt>
                <c:pt idx="159">
                  <c:v>2.1945113755108259E-4</c:v>
                </c:pt>
                <c:pt idx="160">
                  <c:v>2.2148068687313511E-4</c:v>
                </c:pt>
                <c:pt idx="161">
                  <c:v>2.2164580928813357E-4</c:v>
                </c:pt>
                <c:pt idx="162">
                  <c:v>2.2343161075517209E-4</c:v>
                </c:pt>
                <c:pt idx="163">
                  <c:v>2.2425293462017802E-4</c:v>
                </c:pt>
                <c:pt idx="164">
                  <c:v>2.2508212542489235E-4</c:v>
                </c:pt>
                <c:pt idx="165">
                  <c:v>2.272024168867919E-4</c:v>
                </c:pt>
                <c:pt idx="166">
                  <c:v>2.2740652066286928E-4</c:v>
                </c:pt>
                <c:pt idx="167">
                  <c:v>2.2933777883238845E-4</c:v>
                </c:pt>
                <c:pt idx="168">
                  <c:v>2.2956343591745427E-4</c:v>
                </c:pt>
                <c:pt idx="169">
                  <c:v>2.3044186124861725E-4</c:v>
                </c:pt>
                <c:pt idx="170">
                  <c:v>2.3132665412452306E-4</c:v>
                </c:pt>
                <c:pt idx="171">
                  <c:v>2.3349709938012719E-4</c:v>
                </c:pt>
                <c:pt idx="172">
                  <c:v>2.3492456291509316E-4</c:v>
                </c:pt>
                <c:pt idx="173">
                  <c:v>2.3583747625564435E-4</c:v>
                </c:pt>
                <c:pt idx="174">
                  <c:v>2.3675525932922767E-4</c:v>
                </c:pt>
                <c:pt idx="175">
                  <c:v>2.3767760708455829E-4</c:v>
                </c:pt>
                <c:pt idx="176">
                  <c:v>2.3983229057209331E-4</c:v>
                </c:pt>
                <c:pt idx="177">
                  <c:v>2.4140189388438811E-4</c:v>
                </c:pt>
                <c:pt idx="178">
                  <c:v>2.4233882274194603E-4</c:v>
                </c:pt>
                <c:pt idx="179">
                  <c:v>2.4327719516433448E-4</c:v>
                </c:pt>
                <c:pt idx="180">
                  <c:v>2.442177679341681E-4</c:v>
                </c:pt>
                <c:pt idx="181">
                  <c:v>2.4632117787330449E-4</c:v>
                </c:pt>
                <c:pt idx="182">
                  <c:v>2.4802285468084051E-4</c:v>
                </c:pt>
                <c:pt idx="183">
                  <c:v>2.4899009628044167E-4</c:v>
                </c:pt>
                <c:pt idx="184">
                  <c:v>2.4996586342097181E-4</c:v>
                </c:pt>
                <c:pt idx="185">
                  <c:v>2.5095123947669549E-4</c:v>
                </c:pt>
                <c:pt idx="186">
                  <c:v>2.5374359132566922E-4</c:v>
                </c:pt>
                <c:pt idx="187">
                  <c:v>2.5501079217157146E-4</c:v>
                </c:pt>
                <c:pt idx="188">
                  <c:v>2.5606075523451307E-4</c:v>
                </c:pt>
                <c:pt idx="189">
                  <c:v>2.5712700254091649E-4</c:v>
                </c:pt>
                <c:pt idx="190">
                  <c:v>2.5821067582317345E-4</c:v>
                </c:pt>
                <c:pt idx="191">
                  <c:v>2.7369418791701533E-4</c:v>
                </c:pt>
                <c:pt idx="192">
                  <c:v>2.7656426645165152E-4</c:v>
                </c:pt>
                <c:pt idx="193">
                  <c:v>2.7776685476493091E-4</c:v>
                </c:pt>
                <c:pt idx="194">
                  <c:v>2.7899088636752843E-4</c:v>
                </c:pt>
                <c:pt idx="195">
                  <c:v>2.8165449949700501E-4</c:v>
                </c:pt>
                <c:pt idx="196">
                  <c:v>2.8221956919103464E-4</c:v>
                </c:pt>
                <c:pt idx="197">
                  <c:v>2.8542403788423952E-4</c:v>
                </c:pt>
                <c:pt idx="198">
                  <c:v>2.8677148071763688E-4</c:v>
                </c:pt>
                <c:pt idx="199">
                  <c:v>2.8813858066870698E-4</c:v>
                </c:pt>
                <c:pt idx="200">
                  <c:v>2.9115002586822141E-4</c:v>
                </c:pt>
                <c:pt idx="201">
                  <c:v>2.9175085232761595E-4</c:v>
                </c:pt>
                <c:pt idx="202">
                  <c:v>2.9525931883260227E-4</c:v>
                </c:pt>
                <c:pt idx="203">
                  <c:v>2.9673853546395991E-4</c:v>
                </c:pt>
                <c:pt idx="204">
                  <c:v>2.9823543053229275E-4</c:v>
                </c:pt>
                <c:pt idx="205">
                  <c:v>3.0156590102586682E-4</c:v>
                </c:pt>
                <c:pt idx="206">
                  <c:v>3.0219649514449232E-4</c:v>
                </c:pt>
                <c:pt idx="207">
                  <c:v>3.0597450144510401E-4</c:v>
                </c:pt>
                <c:pt idx="208">
                  <c:v>3.0757106353416027E-4</c:v>
                </c:pt>
                <c:pt idx="209">
                  <c:v>3.0918313285436795E-4</c:v>
                </c:pt>
                <c:pt idx="210">
                  <c:v>3.1280266054056039E-4</c:v>
                </c:pt>
                <c:pt idx="211">
                  <c:v>3.1446905960617839E-4</c:v>
                </c:pt>
                <c:pt idx="212">
                  <c:v>3.1747145449338411E-4</c:v>
                </c:pt>
                <c:pt idx="213">
                  <c:v>3.1917465567825505E-4</c:v>
                </c:pt>
                <c:pt idx="214">
                  <c:v>3.2089303639988397E-4</c:v>
                </c:pt>
                <c:pt idx="215">
                  <c:v>3.2477956616051894E-4</c:v>
                </c:pt>
                <c:pt idx="216">
                  <c:v>3.2545838520063039E-4</c:v>
                </c:pt>
                <c:pt idx="217">
                  <c:v>3.2971268460686048E-4</c:v>
                </c:pt>
                <c:pt idx="218">
                  <c:v>3.3152217918321135E-4</c:v>
                </c:pt>
                <c:pt idx="219">
                  <c:v>3.333468693104667E-4</c:v>
                </c:pt>
                <c:pt idx="220">
                  <c:v>3.3748437589896325E-4</c:v>
                </c:pt>
                <c:pt idx="221">
                  <c:v>3.3819672905150322E-4</c:v>
                </c:pt>
                <c:pt idx="222">
                  <c:v>3.4269840462180346E-4</c:v>
                </c:pt>
                <c:pt idx="223">
                  <c:v>3.4461436460290741E-4</c:v>
                </c:pt>
                <c:pt idx="224">
                  <c:v>3.4654555612004381E-4</c:v>
                </c:pt>
                <c:pt idx="225">
                  <c:v>3.5091720344000932E-4</c:v>
                </c:pt>
                <c:pt idx="226">
                  <c:v>3.516717655984114E-4</c:v>
                </c:pt>
                <c:pt idx="227">
                  <c:v>3.5643023799045522E-4</c:v>
                </c:pt>
                <c:pt idx="228">
                  <c:v>3.5845297517646322E-4</c:v>
                </c:pt>
                <c:pt idx="229">
                  <c:v>3.6049099985330962E-4</c:v>
                </c:pt>
                <c:pt idx="230">
                  <c:v>3.6507913037438802E-4</c:v>
                </c:pt>
                <c:pt idx="231">
                  <c:v>3.6588519347955799E-4</c:v>
                </c:pt>
                <c:pt idx="232">
                  <c:v>3.6962231631868642E-4</c:v>
                </c:pt>
                <c:pt idx="233">
                  <c:v>3.7045476572460269E-4</c:v>
                </c:pt>
                <c:pt idx="234">
                  <c:v>3.7129375645288132E-4</c:v>
                </c:pt>
                <c:pt idx="235">
                  <c:v>3.7343544462422045E-4</c:v>
                </c:pt>
                <c:pt idx="236">
                  <c:v>3.7559313900098143E-4</c:v>
                </c:pt>
                <c:pt idx="237">
                  <c:v>3.8348643808516281E-4</c:v>
                </c:pt>
                <c:pt idx="238">
                  <c:v>3.8438433945455446E-4</c:v>
                </c:pt>
                <c:pt idx="239">
                  <c:v>3.8662233915613632E-4</c:v>
                </c:pt>
                <c:pt idx="240">
                  <c:v>3.8887645768377111E-4</c:v>
                </c:pt>
                <c:pt idx="241">
                  <c:v>3.9114671525907325E-4</c:v>
                </c:pt>
                <c:pt idx="242">
                  <c:v>3.9941233611144464E-4</c:v>
                </c:pt>
                <c:pt idx="243">
                  <c:v>4.0038955495489429E-4</c:v>
                </c:pt>
                <c:pt idx="244">
                  <c:v>4.0274082558546616E-4</c:v>
                </c:pt>
                <c:pt idx="245">
                  <c:v>4.0510828893789748E-4</c:v>
                </c:pt>
                <c:pt idx="246">
                  <c:v>4.0749158462157598E-4</c:v>
                </c:pt>
                <c:pt idx="247">
                  <c:v>4.161127546663181E-4</c:v>
                </c:pt>
                <c:pt idx="248">
                  <c:v>4.1717419622203518E-4</c:v>
                </c:pt>
                <c:pt idx="249">
                  <c:v>4.196299406457595E-4</c:v>
                </c:pt>
                <c:pt idx="250">
                  <c:v>4.2209879857004558E-4</c:v>
                </c:pt>
                <c:pt idx="251">
                  <c:v>4.2458030002828621E-4</c:v>
                </c:pt>
                <c:pt idx="252">
                  <c:v>4.3348871333427099E-4</c:v>
                </c:pt>
                <c:pt idx="253">
                  <c:v>4.3462317348666013E-4</c:v>
                </c:pt>
                <c:pt idx="254">
                  <c:v>4.3716067475433126E-4</c:v>
                </c:pt>
                <c:pt idx="255">
                  <c:v>4.3970789874805212E-4</c:v>
                </c:pt>
                <c:pt idx="256">
                  <c:v>4.4365936885600661E-4</c:v>
                </c:pt>
                <c:pt idx="257">
                  <c:v>4.5137837962547683E-4</c:v>
                </c:pt>
                <c:pt idx="258">
                  <c:v>4.5396602365815094E-4</c:v>
                </c:pt>
                <c:pt idx="259">
                  <c:v>4.5656033341110852E-4</c:v>
                </c:pt>
                <c:pt idx="260">
                  <c:v>4.5916101779280301E-4</c:v>
                </c:pt>
                <c:pt idx="261">
                  <c:v>4.6176778265259657E-4</c:v>
                </c:pt>
                <c:pt idx="262">
                  <c:v>4.6962157269640135E-4</c:v>
                </c:pt>
                <c:pt idx="263">
                  <c:v>4.7224965676676765E-4</c:v>
                </c:pt>
                <c:pt idx="264">
                  <c:v>4.7488230466952288E-4</c:v>
                </c:pt>
                <c:pt idx="265">
                  <c:v>4.7751920389333156E-4</c:v>
                </c:pt>
                <c:pt idx="266">
                  <c:v>4.8571473597352132E-4</c:v>
                </c:pt>
                <c:pt idx="267">
                  <c:v>4.8949282981559266E-4</c:v>
                </c:pt>
                <c:pt idx="268">
                  <c:v>4.907563179026395E-4</c:v>
                </c:pt>
                <c:pt idx="269">
                  <c:v>4.9341199105611177E-4</c:v>
                </c:pt>
                <c:pt idx="270">
                  <c:v>4.9606964230683058E-4</c:v>
                </c:pt>
                <c:pt idx="271">
                  <c:v>4.9872893466897182E-4</c:v>
                </c:pt>
                <c:pt idx="272">
                  <c:v>5.0671324267317203E-4</c:v>
                </c:pt>
                <c:pt idx="273">
                  <c:v>5.0937566843127372E-4</c:v>
                </c:pt>
                <c:pt idx="274">
                  <c:v>5.1203800447608349E-4</c:v>
                </c:pt>
                <c:pt idx="275">
                  <c:v>5.1470001237986253E-4</c:v>
                </c:pt>
                <c:pt idx="276">
                  <c:v>5.1736192069209768E-4</c:v>
                </c:pt>
                <c:pt idx="277">
                  <c:v>5.2115538321945685E-4</c:v>
                </c:pt>
                <c:pt idx="278">
                  <c:v>5.2801559838817924E-4</c:v>
                </c:pt>
                <c:pt idx="279">
                  <c:v>5.2928117292055411E-4</c:v>
                </c:pt>
                <c:pt idx="280">
                  <c:v>5.3194863596569761E-4</c:v>
                </c:pt>
                <c:pt idx="281">
                  <c:v>5.3461845792920556E-4</c:v>
                </c:pt>
                <c:pt idx="282">
                  <c:v>5.4405431786466523E-4</c:v>
                </c:pt>
                <c:pt idx="283">
                  <c:v>5.4532898260056903E-4</c:v>
                </c:pt>
                <c:pt idx="284">
                  <c:v>5.4801637081396809E-4</c:v>
                </c:pt>
                <c:pt idx="285">
                  <c:v>5.5070845535467217E-4</c:v>
                </c:pt>
                <c:pt idx="286">
                  <c:v>5.534056401651959E-4</c:v>
                </c:pt>
                <c:pt idx="287">
                  <c:v>5.629530907954387E-4</c:v>
                </c:pt>
                <c:pt idx="288">
                  <c:v>5.6425360466624234E-4</c:v>
                </c:pt>
                <c:pt idx="289">
                  <c:v>5.66982493683319E-4</c:v>
                </c:pt>
                <c:pt idx="290">
                  <c:v>5.6971899286041171E-4</c:v>
                </c:pt>
                <c:pt idx="291">
                  <c:v>5.7246353488830959E-4</c:v>
                </c:pt>
                <c:pt idx="292">
                  <c:v>5.8218617957462356E-4</c:v>
                </c:pt>
                <c:pt idx="293">
                  <c:v>5.8353092904170486E-4</c:v>
                </c:pt>
                <c:pt idx="294">
                  <c:v>5.8632231941226651E-4</c:v>
                </c:pt>
                <c:pt idx="295">
                  <c:v>5.8912443501877622E-4</c:v>
                </c:pt>
                <c:pt idx="296">
                  <c:v>5.9193773730250579E-4</c:v>
                </c:pt>
                <c:pt idx="297">
                  <c:v>6.0190269347484143E-4</c:v>
                </c:pt>
                <c:pt idx="298">
                  <c:v>6.03312185751261E-4</c:v>
                </c:pt>
                <c:pt idx="299">
                  <c:v>6.0764676949406871E-4</c:v>
                </c:pt>
                <c:pt idx="300">
                  <c:v>6.1053964973316322E-4</c:v>
                </c:pt>
                <c:pt idx="301">
                  <c:v>6.1344707386450201E-4</c:v>
                </c:pt>
                <c:pt idx="302">
                  <c:v>6.2226154911353983E-4</c:v>
                </c:pt>
                <c:pt idx="303">
                  <c:v>6.2523210874873656E-4</c:v>
                </c:pt>
                <c:pt idx="304">
                  <c:v>6.2821971267299035E-4</c:v>
                </c:pt>
                <c:pt idx="305">
                  <c:v>6.3122487322328719E-4</c:v>
                </c:pt>
                <c:pt idx="306">
                  <c:v>6.3424810681994028E-4</c:v>
                </c:pt>
                <c:pt idx="307">
                  <c:v>6.4343147140915127E-4</c:v>
                </c:pt>
                <c:pt idx="308">
                  <c:v>6.4653224313424961E-4</c:v>
                </c:pt>
                <c:pt idx="309">
                  <c:v>6.4965373130724592E-4</c:v>
                </c:pt>
                <c:pt idx="310">
                  <c:v>6.5279620586737575E-4</c:v>
                </c:pt>
                <c:pt idx="311">
                  <c:v>6.559588519429526E-4</c:v>
                </c:pt>
                <c:pt idx="312">
                  <c:v>6.6555681327327781E-4</c:v>
                </c:pt>
                <c:pt idx="313">
                  <c:v>6.687890862223521E-4</c:v>
                </c:pt>
                <c:pt idx="314">
                  <c:v>6.7203594789506222E-4</c:v>
                </c:pt>
                <c:pt idx="315">
                  <c:v>6.7529624981273325E-4</c:v>
                </c:pt>
                <c:pt idx="316">
                  <c:v>6.7856883285816736E-4</c:v>
                </c:pt>
                <c:pt idx="317">
                  <c:v>6.9175842156070843E-4</c:v>
                </c:pt>
                <c:pt idx="318">
                  <c:v>6.9507465107192473E-4</c:v>
                </c:pt>
                <c:pt idx="319">
                  <c:v>6.9839598355656951E-4</c:v>
                </c:pt>
                <c:pt idx="320">
                  <c:v>7.0172118541328985E-4</c:v>
                </c:pt>
                <c:pt idx="321">
                  <c:v>6.9844999588304906E-4</c:v>
                </c:pt>
                <c:pt idx="322">
                  <c:v>7.0015663717080685E-4</c:v>
                </c:pt>
                <c:pt idx="323">
                  <c:v>7.0348048520783467E-4</c:v>
                </c:pt>
                <c:pt idx="324">
                  <c:v>7.0680331587878156E-4</c:v>
                </c:pt>
                <c:pt idx="325">
                  <c:v>7.1012525254397503E-4</c:v>
                </c:pt>
                <c:pt idx="326">
                  <c:v>7.2173062591604227E-4</c:v>
                </c:pt>
                <c:pt idx="327">
                  <c:v>7.2340658246931877E-4</c:v>
                </c:pt>
                <c:pt idx="328">
                  <c:v>7.2672595563769409E-4</c:v>
                </c:pt>
                <c:pt idx="329">
                  <c:v>7.3004520864450924E-4</c:v>
                </c:pt>
                <c:pt idx="330">
                  <c:v>7.3336447607867867E-4</c:v>
                </c:pt>
                <c:pt idx="331">
                  <c:v>7.4499691220965237E-4</c:v>
                </c:pt>
                <c:pt idx="332">
                  <c:v>7.4664443801896005E-4</c:v>
                </c:pt>
                <c:pt idx="333">
                  <c:v>7.4996585257671344E-4</c:v>
                </c:pt>
                <c:pt idx="334">
                  <c:v>7.5328812278725298E-4</c:v>
                </c:pt>
                <c:pt idx="335">
                  <c:v>7.566113944702886E-4</c:v>
                </c:pt>
                <c:pt idx="336">
                  <c:v>7.6829537965990313E-4</c:v>
                </c:pt>
                <c:pt idx="337">
                  <c:v>7.6991746847335826E-4</c:v>
                </c:pt>
                <c:pt idx="338">
                  <c:v>7.7324799096717444E-4</c:v>
                </c:pt>
                <c:pt idx="339">
                  <c:v>7.7658042354501527E-4</c:v>
                </c:pt>
                <c:pt idx="340">
                  <c:v>7.7991492325738584E-4</c:v>
                </c:pt>
                <c:pt idx="341">
                  <c:v>7.9167638411463761E-4</c:v>
                </c:pt>
                <c:pt idx="342">
                  <c:v>7.9327679062110535E-4</c:v>
                </c:pt>
                <c:pt idx="343">
                  <c:v>7.9662403792518752E-4</c:v>
                </c:pt>
                <c:pt idx="344">
                  <c:v>7.9997432836407449E-4</c:v>
                </c:pt>
                <c:pt idx="345">
                  <c:v>8.0332783021995024E-4</c:v>
                </c:pt>
                <c:pt idx="346">
                  <c:v>8.1519411262825979E-4</c:v>
                </c:pt>
                <c:pt idx="347">
                  <c:v>8.1677737364146486E-4</c:v>
                </c:pt>
                <c:pt idx="348">
                  <c:v>8.2014951299154047E-4</c:v>
                </c:pt>
                <c:pt idx="349">
                  <c:v>8.2352590715513419E-4</c:v>
                </c:pt>
                <c:pt idx="350">
                  <c:v>8.2690673564566675E-4</c:v>
                </c:pt>
                <c:pt idx="351">
                  <c:v>8.3890658372877359E-4</c:v>
                </c:pt>
                <c:pt idx="352">
                  <c:v>8.4047803937509495E-4</c:v>
                </c:pt>
                <c:pt idx="353">
                  <c:v>8.438837884108129E-4</c:v>
                </c:pt>
                <c:pt idx="354">
                  <c:v>8.4729508256978637E-4</c:v>
                </c:pt>
                <c:pt idx="355">
                  <c:v>8.5071211260153118E-4</c:v>
                </c:pt>
                <c:pt idx="356">
                  <c:v>8.6287564770810008E-4</c:v>
                </c:pt>
                <c:pt idx="357">
                  <c:v>8.6444146261376075E-4</c:v>
                </c:pt>
                <c:pt idx="358">
                  <c:v>8.6789008942241312E-4</c:v>
                </c:pt>
                <c:pt idx="359">
                  <c:v>8.7134563030259076E-4</c:v>
                </c:pt>
                <c:pt idx="360">
                  <c:v>8.748082872399042E-4</c:v>
                </c:pt>
                <c:pt idx="361">
                  <c:v>8.8716698693874719E-4</c:v>
                </c:pt>
                <c:pt idx="362">
                  <c:v>8.9455020310474681E-4</c:v>
                </c:pt>
                <c:pt idx="363">
                  <c:v>8.9807370352444095E-4</c:v>
                </c:pt>
                <c:pt idx="364">
                  <c:v>9.0553966416081946E-4</c:v>
                </c:pt>
                <c:pt idx="365">
                  <c:v>9.0711821313812244E-4</c:v>
                </c:pt>
                <c:pt idx="366">
                  <c:v>9.1582297773569769E-4</c:v>
                </c:pt>
                <c:pt idx="367">
                  <c:v>9.194006813929423E-4</c:v>
                </c:pt>
                <c:pt idx="368">
                  <c:v>9.2298817348807321E-4</c:v>
                </c:pt>
                <c:pt idx="369">
                  <c:v>9.3062663170500974E-4</c:v>
                </c:pt>
                <c:pt idx="370">
                  <c:v>9.3221894733413579E-4</c:v>
                </c:pt>
                <c:pt idx="371">
                  <c:v>9.4108020885574429E-4</c:v>
                </c:pt>
                <c:pt idx="372">
                  <c:v>9.4473110268082823E-4</c:v>
                </c:pt>
                <c:pt idx="373">
                  <c:v>9.4839335671737944E-4</c:v>
                </c:pt>
                <c:pt idx="374">
                  <c:v>9.5621893106129403E-4</c:v>
                </c:pt>
                <c:pt idx="375">
                  <c:v>9.5783400879719557E-4</c:v>
                </c:pt>
                <c:pt idx="376">
                  <c:v>9.6688316533373767E-4</c:v>
                </c:pt>
                <c:pt idx="377">
                  <c:v>9.7061848390644922E-4</c:v>
                </c:pt>
                <c:pt idx="378">
                  <c:v>9.7436681185534581E-4</c:v>
                </c:pt>
                <c:pt idx="379">
                  <c:v>9.8239395478913016E-4</c:v>
                </c:pt>
                <c:pt idx="380">
                  <c:v>9.84041680871217E-4</c:v>
                </c:pt>
                <c:pt idx="381">
                  <c:v>9.9331211448073641E-4</c:v>
                </c:pt>
                <c:pt idx="382">
                  <c:v>9.9714363414619197E-4</c:v>
                </c:pt>
                <c:pt idx="383">
                  <c:v>1.0009898897528106E-3</c:v>
                </c:pt>
                <c:pt idx="384">
                  <c:v>1.0026687432713988E-3</c:v>
                </c:pt>
                <c:pt idx="385">
                  <c:v>1.0043517699074691E-3</c:v>
                </c:pt>
                <c:pt idx="386">
                  <c:v>1.0182352095312215E-3</c:v>
                </c:pt>
                <c:pt idx="387">
                  <c:v>1.0221667414963428E-3</c:v>
                </c:pt>
                <c:pt idx="388">
                  <c:v>1.0261144619603112E-3</c:v>
                </c:pt>
                <c:pt idx="389">
                  <c:v>1.0300783446997323E-3</c:v>
                </c:pt>
                <c:pt idx="390">
                  <c:v>1.0385613639187176E-3</c:v>
                </c:pt>
                <c:pt idx="391">
                  <c:v>1.046094959553365E-3</c:v>
                </c:pt>
                <c:pt idx="392">
                  <c:v>1.050139245921459E-3</c:v>
                </c:pt>
                <c:pt idx="393">
                  <c:v>1.0541995285806207E-3</c:v>
                </c:pt>
                <c:pt idx="394">
                  <c:v>1.0582757784258258E-3</c:v>
                </c:pt>
                <c:pt idx="395">
                  <c:v>1.0788954878944413E-3</c:v>
                </c:pt>
                <c:pt idx="396">
                  <c:v>1.08306690656023E-3</c:v>
                </c:pt>
                <c:pt idx="397">
                  <c:v>1.0872540771355223E-3</c:v>
                </c:pt>
                <c:pt idx="398">
                  <c:v>1.0961798600871342E-3</c:v>
                </c:pt>
                <c:pt idx="399">
                  <c:v>1.1041596243123158E-3</c:v>
                </c:pt>
                <c:pt idx="400">
                  <c:v>1.1084250601655823E-3</c:v>
                </c:pt>
                <c:pt idx="401">
                  <c:v>1.1127060473373333E-3</c:v>
                </c:pt>
                <c:pt idx="402">
                  <c:v>1.1170025509531702E-3</c:v>
                </c:pt>
                <c:pt idx="403">
                  <c:v>1.1285618218752479E-3</c:v>
                </c:pt>
                <c:pt idx="404">
                  <c:v>1.141156675889326E-3</c:v>
                </c:pt>
                <c:pt idx="405">
                  <c:v>1.1455526584264429E-3</c:v>
                </c:pt>
                <c:pt idx="406">
                  <c:v>1.1548857017262108E-3</c:v>
                </c:pt>
                <c:pt idx="407">
                  <c:v>1.1568560130816624E-3</c:v>
                </c:pt>
                <c:pt idx="408">
                  <c:v>1.1677601333389158E-3</c:v>
                </c:pt>
                <c:pt idx="409">
                  <c:v>1.1722468686578438E-3</c:v>
                </c:pt>
                <c:pt idx="410">
                  <c:v>1.1767485914732333E-3</c:v>
                </c:pt>
                <c:pt idx="411">
                  <c:v>1.1862836439242358E-3</c:v>
                </c:pt>
                <c:pt idx="412">
                  <c:v>1.1883107143464953E-3</c:v>
                </c:pt>
                <c:pt idx="413">
                  <c:v>1.1994805857067263E-3</c:v>
                </c:pt>
                <c:pt idx="414">
                  <c:v>1.2040713683898572E-3</c:v>
                </c:pt>
                <c:pt idx="415">
                  <c:v>1.2086768463731822E-3</c:v>
                </c:pt>
                <c:pt idx="416">
                  <c:v>1.2184082439675545E-3</c:v>
                </c:pt>
                <c:pt idx="417">
                  <c:v>1.2204918764224025E-3</c:v>
                </c:pt>
                <c:pt idx="418">
                  <c:v>1.2319231330752871E-3</c:v>
                </c:pt>
                <c:pt idx="419">
                  <c:v>1.2366158574891269E-3</c:v>
                </c:pt>
                <c:pt idx="420">
                  <c:v>1.2413229649190494E-3</c:v>
                </c:pt>
                <c:pt idx="421">
                  <c:v>1.2512449989871535E-3</c:v>
                </c:pt>
                <c:pt idx="422">
                  <c:v>1.2533848088659278E-3</c:v>
                </c:pt>
                <c:pt idx="423">
                  <c:v>1.2650726141454254E-3</c:v>
                </c:pt>
                <c:pt idx="424">
                  <c:v>1.2698650340311432E-3</c:v>
                </c:pt>
                <c:pt idx="425">
                  <c:v>1.272039740230882E-3</c:v>
                </c:pt>
                <c:pt idx="426">
                  <c:v>1.2768541466122009E-3</c:v>
                </c:pt>
                <c:pt idx="427">
                  <c:v>1.2869738421508543E-3</c:v>
                </c:pt>
                <c:pt idx="428">
                  <c:v>1.2962511337792661E-3</c:v>
                </c:pt>
                <c:pt idx="429">
                  <c:v>1.3011349672637771E-3</c:v>
                </c:pt>
                <c:pt idx="430">
                  <c:v>1.3060325324971409E-3</c:v>
                </c:pt>
                <c:pt idx="431">
                  <c:v>1.3109437772898479E-3</c:v>
                </c:pt>
                <c:pt idx="432">
                  <c:v>1.321242327539442E-3</c:v>
                </c:pt>
                <c:pt idx="433">
                  <c:v>1.3307244939086244E-3</c:v>
                </c:pt>
                <c:pt idx="434">
                  <c:v>1.33570333927565E-3</c:v>
                </c:pt>
                <c:pt idx="435">
                  <c:v>1.3406955424240048E-3</c:v>
                </c:pt>
                <c:pt idx="436">
                  <c:v>1.3457010482803657E-3</c:v>
                </c:pt>
                <c:pt idx="437">
                  <c:v>1.3561726369562589E-3</c:v>
                </c:pt>
                <c:pt idx="438">
                  <c:v>1.365854982888115E-3</c:v>
                </c:pt>
                <c:pt idx="439">
                  <c:v>1.3709261617507441E-3</c:v>
                </c:pt>
                <c:pt idx="440">
                  <c:v>1.3760103042217021E-3</c:v>
                </c:pt>
                <c:pt idx="441">
                  <c:v>1.3811073523390476E-3</c:v>
                </c:pt>
                <c:pt idx="442">
                  <c:v>1.3972875994761164E-3</c:v>
                </c:pt>
                <c:pt idx="443">
                  <c:v>1.4044021914818283E-3</c:v>
                </c:pt>
                <c:pt idx="444">
                  <c:v>1.4067841201395365E-3</c:v>
                </c:pt>
                <c:pt idx="445">
                  <c:v>1.4119573618700497E-3</c:v>
                </c:pt>
                <c:pt idx="446">
                  <c:v>1.4171430919733029E-3</c:v>
                </c:pt>
                <c:pt idx="447">
                  <c:v>1.4195447544262697E-3</c:v>
                </c:pt>
                <c:pt idx="448">
                  <c:v>1.4408244617359757E-3</c:v>
                </c:pt>
                <c:pt idx="449">
                  <c:v>1.4460767452553879E-3</c:v>
                </c:pt>
                <c:pt idx="450">
                  <c:v>1.4513411363467018E-3</c:v>
                </c:pt>
                <c:pt idx="451">
                  <c:v>1.4622859953056769E-3</c:v>
                </c:pt>
                <c:pt idx="452">
                  <c:v>1.4647437511525992E-3</c:v>
                </c:pt>
                <c:pt idx="453">
                  <c:v>1.4778431868165216E-3</c:v>
                </c:pt>
                <c:pt idx="454">
                  <c:v>1.483179308223436E-3</c:v>
                </c:pt>
                <c:pt idx="455">
                  <c:v>1.4885272295114224E-3</c:v>
                </c:pt>
                <c:pt idx="456">
                  <c:v>1.4996232275342424E-3</c:v>
                </c:pt>
                <c:pt idx="457">
                  <c:v>1.5021297995191213E-3</c:v>
                </c:pt>
                <c:pt idx="458">
                  <c:v>1.5154422459444071E-3</c:v>
                </c:pt>
                <c:pt idx="459">
                  <c:v>1.5208600096034107E-3</c:v>
                </c:pt>
                <c:pt idx="460">
                  <c:v>1.5262892515172824E-3</c:v>
                </c:pt>
                <c:pt idx="461">
                  <c:v>1.5375316394904092E-3</c:v>
                </c:pt>
                <c:pt idx="462">
                  <c:v>1.5400860560059319E-3</c:v>
                </c:pt>
                <c:pt idx="463">
                  <c:v>1.5536059770101965E-3</c:v>
                </c:pt>
                <c:pt idx="464">
                  <c:v>1.5591030897295658E-3</c:v>
                </c:pt>
                <c:pt idx="465">
                  <c:v>1.5646113451413561E-3</c:v>
                </c:pt>
                <c:pt idx="466">
                  <c:v>1.5759953865784344E-3</c:v>
                </c:pt>
                <c:pt idx="467">
                  <c:v>1.5785965241833363E-3</c:v>
                </c:pt>
                <c:pt idx="468">
                  <c:v>1.5923180349733512E-3</c:v>
                </c:pt>
                <c:pt idx="469">
                  <c:v>1.597892105992019E-3</c:v>
                </c:pt>
                <c:pt idx="470">
                  <c:v>1.603476970199638E-3</c:v>
                </c:pt>
                <c:pt idx="471">
                  <c:v>1.6149979485237072E-3</c:v>
                </c:pt>
                <c:pt idx="472">
                  <c:v>1.6176445283021207E-3</c:v>
                </c:pt>
                <c:pt idx="473">
                  <c:v>1.6315613917601377E-3</c:v>
                </c:pt>
                <c:pt idx="474">
                  <c:v>1.6372099327333562E-3</c:v>
                </c:pt>
                <c:pt idx="475">
                  <c:v>1.642868903448862E-3</c:v>
                </c:pt>
                <c:pt idx="476">
                  <c:v>1.6545221292713253E-3</c:v>
                </c:pt>
                <c:pt idx="477">
                  <c:v>1.6572127131894187E-3</c:v>
                </c:pt>
                <c:pt idx="478">
                  <c:v>1.6713183361632725E-3</c:v>
                </c:pt>
                <c:pt idx="479">
                  <c:v>1.6770387611434988E-3</c:v>
                </c:pt>
                <c:pt idx="480">
                  <c:v>1.6827692384796292E-3</c:v>
                </c:pt>
                <c:pt idx="481">
                  <c:v>1.6945500568842399E-3</c:v>
                </c:pt>
                <c:pt idx="482">
                  <c:v>1.6972830441458746E-3</c:v>
                </c:pt>
                <c:pt idx="483">
                  <c:v>1.7115704737315763E-3</c:v>
                </c:pt>
                <c:pt idx="484">
                  <c:v>1.7173600991610865E-3</c:v>
                </c:pt>
                <c:pt idx="485">
                  <c:v>1.7231593856112757E-3</c:v>
                </c:pt>
                <c:pt idx="486">
                  <c:v>1.7350631834392536E-3</c:v>
                </c:pt>
                <c:pt idx="487">
                  <c:v>1.7378368068415113E-3</c:v>
                </c:pt>
                <c:pt idx="488">
                  <c:v>1.7522987266726593E-3</c:v>
                </c:pt>
                <c:pt idx="489">
                  <c:v>1.7550918850997895E-3</c:v>
                </c:pt>
                <c:pt idx="490">
                  <c:v>1.7578891432334567E-3</c:v>
                </c:pt>
                <c:pt idx="491">
                  <c:v>1.7606904755625636E-3</c:v>
                </c:pt>
                <c:pt idx="492">
                  <c:v>1.7665629439614161E-3</c:v>
                </c:pt>
                <c:pt idx="493">
                  <c:v>1.7873153798434911E-3</c:v>
                </c:pt>
                <c:pt idx="494">
                  <c:v>1.790143477723935E-3</c:v>
                </c:pt>
                <c:pt idx="495">
                  <c:v>1.796060971006057E-3</c:v>
                </c:pt>
                <c:pt idx="496">
                  <c:v>1.8019872851314611E-3</c:v>
                </c:pt>
                <c:pt idx="497">
                  <c:v>1.8079223580490099E-3</c:v>
                </c:pt>
                <c:pt idx="498">
                  <c:v>1.8288853547783373E-3</c:v>
                </c:pt>
                <c:pt idx="499">
                  <c:v>1.8317489864280371E-3</c:v>
                </c:pt>
                <c:pt idx="500">
                  <c:v>1.8377269123714651E-3</c:v>
                </c:pt>
                <c:pt idx="501">
                  <c:v>1.8437132187074056E-3</c:v>
                </c:pt>
                <c:pt idx="502">
                  <c:v>1.8497078413580548E-3</c:v>
                </c:pt>
                <c:pt idx="503">
                  <c:v>1.8708714668010488E-3</c:v>
                </c:pt>
                <c:pt idx="504">
                  <c:v>1.8737682033869753E-3</c:v>
                </c:pt>
                <c:pt idx="505">
                  <c:v>1.8798034362878147E-3</c:v>
                </c:pt>
                <c:pt idx="506">
                  <c:v>1.8858465949477088E-3</c:v>
                </c:pt>
                <c:pt idx="507">
                  <c:v>1.8918976132613042E-3</c:v>
                </c:pt>
                <c:pt idx="508">
                  <c:v>1.9132517271337945E-3</c:v>
                </c:pt>
                <c:pt idx="509">
                  <c:v>1.916178950794197E-3</c:v>
                </c:pt>
                <c:pt idx="510">
                  <c:v>1.9222682656520709E-3</c:v>
                </c:pt>
                <c:pt idx="511">
                  <c:v>1.9283650374462284E-3</c:v>
                </c:pt>
                <c:pt idx="512">
                  <c:v>1.9344691980464172E-3</c:v>
                </c:pt>
                <c:pt idx="513">
                  <c:v>1.95918373188338E-3</c:v>
                </c:pt>
                <c:pt idx="514">
                  <c:v>1.9621398240117997E-3</c:v>
                </c:pt>
                <c:pt idx="515">
                  <c:v>1.968283280867122E-3</c:v>
                </c:pt>
                <c:pt idx="516">
                  <c:v>1.9744338095477672E-3</c:v>
                </c:pt>
                <c:pt idx="517">
                  <c:v>1.9805913933699385E-3</c:v>
                </c:pt>
                <c:pt idx="518">
                  <c:v>1.9991063088309457E-3</c:v>
                </c:pt>
                <c:pt idx="519">
                  <c:v>2.0052919463601666E-3</c:v>
                </c:pt>
                <c:pt idx="520">
                  <c:v>2.0114845555965553E-3</c:v>
                </c:pt>
                <c:pt idx="521">
                  <c:v>2.0176841198497261E-3</c:v>
                </c:pt>
                <c:pt idx="522">
                  <c:v>2.0238906224288545E-3</c:v>
                </c:pt>
                <c:pt idx="523">
                  <c:v>2.0425515931926591E-3</c:v>
                </c:pt>
                <c:pt idx="524">
                  <c:v>2.0487856821427776E-3</c:v>
                </c:pt>
                <c:pt idx="525">
                  <c:v>2.0550266259458448E-3</c:v>
                </c:pt>
                <c:pt idx="526">
                  <c:v>2.0612744079062054E-3</c:v>
                </c:pt>
                <c:pt idx="527">
                  <c:v>2.0675290113238111E-3</c:v>
                </c:pt>
                <c:pt idx="528">
                  <c:v>2.0863335833226945E-3</c:v>
                </c:pt>
                <c:pt idx="529">
                  <c:v>2.0926153055644092E-3</c:v>
                </c:pt>
                <c:pt idx="530">
                  <c:v>2.0989037657556634E-3</c:v>
                </c:pt>
                <c:pt idx="531">
                  <c:v>2.1051989471902598E-3</c:v>
                </c:pt>
                <c:pt idx="532">
                  <c:v>2.1115008331624402E-3</c:v>
                </c:pt>
                <c:pt idx="533">
                  <c:v>2.1304465512271479E-3</c:v>
                </c:pt>
                <c:pt idx="534">
                  <c:v>2.1335037006304631E-3</c:v>
                </c:pt>
                <c:pt idx="535">
                  <c:v>2.1431102462990677E-3</c:v>
                </c:pt>
                <c:pt idx="536">
                  <c:v>2.1461744440833745E-3</c:v>
                </c:pt>
                <c:pt idx="537">
                  <c:v>2.1525197178452649E-3</c:v>
                </c:pt>
                <c:pt idx="538">
                  <c:v>2.1748847663488921E-3</c:v>
                </c:pt>
                <c:pt idx="539">
                  <c:v>2.1779664364533348E-3</c:v>
                </c:pt>
                <c:pt idx="540">
                  <c:v>2.1843444384097442E-3</c:v>
                </c:pt>
                <c:pt idx="541">
                  <c:v>2.1907289358514084E-3</c:v>
                </c:pt>
                <c:pt idx="542">
                  <c:v>2.1971199120544671E-3</c:v>
                </c:pt>
                <c:pt idx="543">
                  <c:v>2.2196424955645E-3</c:v>
                </c:pt>
                <c:pt idx="544">
                  <c:v>2.2227482700511499E-3</c:v>
                </c:pt>
                <c:pt idx="545">
                  <c:v>2.2291713892240417E-3</c:v>
                </c:pt>
                <c:pt idx="546">
                  <c:v>2.2356008868116358E-3</c:v>
                </c:pt>
                <c:pt idx="547">
                  <c:v>2.2420367460883059E-3</c:v>
                </c:pt>
                <c:pt idx="548">
                  <c:v>2.2647140031921528E-3</c:v>
                </c:pt>
                <c:pt idx="549">
                  <c:v>2.2678434654742931E-3</c:v>
                </c:pt>
                <c:pt idx="550">
                  <c:v>2.2743108822311283E-3</c:v>
                </c:pt>
                <c:pt idx="551">
                  <c:v>2.2807845602839756E-3</c:v>
                </c:pt>
                <c:pt idx="552">
                  <c:v>2.2872644828970507E-3</c:v>
                </c:pt>
                <c:pt idx="553">
                  <c:v>2.3100935509824138E-3</c:v>
                </c:pt>
                <c:pt idx="554">
                  <c:v>2.31324628420857E-3</c:v>
                </c:pt>
                <c:pt idx="555">
                  <c:v>2.3197571785537855E-3</c:v>
                </c:pt>
                <c:pt idx="556">
                  <c:v>2.329634804058317E-3</c:v>
                </c:pt>
                <c:pt idx="557">
                  <c:v>2.3361608157120278E-3</c:v>
                </c:pt>
                <c:pt idx="558">
                  <c:v>2.3557753981309679E-3</c:v>
                </c:pt>
                <c:pt idx="559">
                  <c:v>2.3623257189358546E-3</c:v>
                </c:pt>
                <c:pt idx="560">
                  <c:v>2.3688820751586208E-3</c:v>
                </c:pt>
                <c:pt idx="561">
                  <c:v>2.3754444500504665E-3</c:v>
                </c:pt>
                <c:pt idx="562">
                  <c:v>2.3820128268608348E-3</c:v>
                </c:pt>
                <c:pt idx="563">
                  <c:v>2.4017538012729104E-3</c:v>
                </c:pt>
                <c:pt idx="564">
                  <c:v>2.4083460182236904E-3</c:v>
                </c:pt>
                <c:pt idx="565">
                  <c:v>2.4149441533217607E-3</c:v>
                </c:pt>
                <c:pt idx="566">
                  <c:v>2.4215481898104164E-3</c:v>
                </c:pt>
                <c:pt idx="567">
                  <c:v>2.4281581109307552E-3</c:v>
                </c:pt>
                <c:pt idx="568">
                  <c:v>2.4480230144836262E-3</c:v>
                </c:pt>
                <c:pt idx="569">
                  <c:v>2.4546563065263051E-3</c:v>
                </c:pt>
                <c:pt idx="570">
                  <c:v>2.4612953993934203E-3</c:v>
                </c:pt>
                <c:pt idx="571">
                  <c:v>2.4679402763194812E-3</c:v>
                </c:pt>
                <c:pt idx="572">
                  <c:v>2.474590920539877E-3</c:v>
                </c:pt>
                <c:pt idx="573">
                  <c:v>2.5079300641654566E-3</c:v>
                </c:pt>
                <c:pt idx="574">
                  <c:v>2.5146149600054147E-3</c:v>
                </c:pt>
                <c:pt idx="575">
                  <c:v>2.5213055057483357E-3</c:v>
                </c:pt>
                <c:pt idx="576">
                  <c:v>2.5446737006700475E-3</c:v>
                </c:pt>
                <c:pt idx="577">
                  <c:v>2.5513896702352729E-3</c:v>
                </c:pt>
                <c:pt idx="578">
                  <c:v>2.558111197281162E-3</c:v>
                </c:pt>
                <c:pt idx="579">
                  <c:v>2.5648382650286503E-3</c:v>
                </c:pt>
                <c:pt idx="580">
                  <c:v>2.5885180169893753E-3</c:v>
                </c:pt>
                <c:pt idx="581">
                  <c:v>2.5918016073888297E-3</c:v>
                </c:pt>
                <c:pt idx="582">
                  <c:v>2.5985561269004946E-3</c:v>
                </c:pt>
                <c:pt idx="583">
                  <c:v>2.6053160864102248E-3</c:v>
                </c:pt>
                <c:pt idx="584">
                  <c:v>2.6120814691287983E-3</c:v>
                </c:pt>
                <c:pt idx="585">
                  <c:v>2.6358929601714119E-3</c:v>
                </c:pt>
                <c:pt idx="586">
                  <c:v>2.6391968963031124E-3</c:v>
                </c:pt>
                <c:pt idx="587">
                  <c:v>2.6459891432143241E-3</c:v>
                </c:pt>
                <c:pt idx="588">
                  <c:v>2.6527867125862403E-3</c:v>
                </c:pt>
                <c:pt idx="589">
                  <c:v>2.6595895876238979E-3</c:v>
                </c:pt>
                <c:pt idx="590">
                  <c:v>2.683529945514605E-3</c:v>
                </c:pt>
                <c:pt idx="591">
                  <c:v>2.6868538084849755E-3</c:v>
                </c:pt>
                <c:pt idx="592">
                  <c:v>2.6936829598844924E-3</c:v>
                </c:pt>
                <c:pt idx="593">
                  <c:v>2.7005173161556814E-3</c:v>
                </c:pt>
                <c:pt idx="594">
                  <c:v>2.7073568604960708E-3</c:v>
                </c:pt>
                <c:pt idx="595">
                  <c:v>2.7314232117927337E-3</c:v>
                </c:pt>
                <c:pt idx="596">
                  <c:v>2.7347665824648858E-3</c:v>
                </c:pt>
                <c:pt idx="597">
                  <c:v>2.7416318150771165E-3</c:v>
                </c:pt>
                <c:pt idx="598">
                  <c:v>2.7485021349211982E-3</c:v>
                </c:pt>
                <c:pt idx="599">
                  <c:v>2.7553775251867112E-3</c:v>
                </c:pt>
                <c:pt idx="600">
                  <c:v>2.7795669952352382E-3</c:v>
                </c:pt>
                <c:pt idx="601">
                  <c:v>2.7829294542312541E-3</c:v>
                </c:pt>
                <c:pt idx="602">
                  <c:v>2.7898299444189078E-3</c:v>
                </c:pt>
                <c:pt idx="603">
                  <c:v>2.7967354041464787E-3</c:v>
                </c:pt>
                <c:pt idx="604">
                  <c:v>2.803645816596481E-3</c:v>
                </c:pt>
                <c:pt idx="605">
                  <c:v>2.8279555295311729E-3</c:v>
                </c:pt>
                <c:pt idx="606">
                  <c:v>2.8313366572344126E-3</c:v>
                </c:pt>
                <c:pt idx="607">
                  <c:v>2.8382715809984983E-3</c:v>
                </c:pt>
                <c:pt idx="608">
                  <c:v>2.8452113565584549E-3</c:v>
                </c:pt>
                <c:pt idx="609">
                  <c:v>2.8521559670884053E-3</c:v>
                </c:pt>
                <c:pt idx="610">
                  <c:v>2.8765830458335993E-3</c:v>
                </c:pt>
                <c:pt idx="611">
                  <c:v>2.8799824223914696E-3</c:v>
                </c:pt>
                <c:pt idx="612">
                  <c:v>2.886950955370414E-3</c:v>
                </c:pt>
                <c:pt idx="613">
                  <c:v>2.8939242223486282E-3</c:v>
                </c:pt>
                <c:pt idx="614">
                  <c:v>2.9009022064949352E-3</c:v>
                </c:pt>
                <c:pt idx="615">
                  <c:v>2.9254437727565109E-3</c:v>
                </c:pt>
                <c:pt idx="616">
                  <c:v>2.9288609780854292E-3</c:v>
                </c:pt>
                <c:pt idx="617">
                  <c:v>2.9466174349829957E-3</c:v>
                </c:pt>
                <c:pt idx="618">
                  <c:v>2.9608105734044063E-3</c:v>
                </c:pt>
                <c:pt idx="619">
                  <c:v>2.9642383416382486E-3</c:v>
                </c:pt>
                <c:pt idx="620">
                  <c:v>2.9817241552720923E-3</c:v>
                </c:pt>
                <c:pt idx="621">
                  <c:v>2.9887590881804778E-3</c:v>
                </c:pt>
                <c:pt idx="622">
                  <c:v>2.9957985113991613E-3</c:v>
                </c:pt>
                <c:pt idx="623">
                  <c:v>3.0100520410428658E-3</c:v>
                </c:pt>
                <c:pt idx="624">
                  <c:v>3.0134969590230607E-3</c:v>
                </c:pt>
                <c:pt idx="625">
                  <c:v>3.0310623924900211E-3</c:v>
                </c:pt>
                <c:pt idx="626">
                  <c:v>3.0381284037548171E-3</c:v>
                </c:pt>
                <c:pt idx="627">
                  <c:v>3.0451987873816506E-3</c:v>
                </c:pt>
                <c:pt idx="628">
                  <c:v>3.0595110727912786E-3</c:v>
                </c:pt>
                <c:pt idx="629">
                  <c:v>3.0629727198471027E-3</c:v>
                </c:pt>
                <c:pt idx="630">
                  <c:v>3.0806157009822185E-3</c:v>
                </c:pt>
                <c:pt idx="631">
                  <c:v>3.0877119647935692E-3</c:v>
                </c:pt>
                <c:pt idx="632">
                  <c:v>3.0948124829617866E-3</c:v>
                </c:pt>
                <c:pt idx="633">
                  <c:v>3.1091818880448329E-3</c:v>
                </c:pt>
                <c:pt idx="634">
                  <c:v>3.1126598432833141E-3</c:v>
                </c:pt>
                <c:pt idx="635">
                  <c:v>3.1303782989757973E-3</c:v>
                </c:pt>
                <c:pt idx="636">
                  <c:v>3.1375039891584876E-3</c:v>
                </c:pt>
                <c:pt idx="637">
                  <c:v>3.1446338156442171E-3</c:v>
                </c:pt>
                <c:pt idx="638">
                  <c:v>3.1481240430692166E-3</c:v>
                </c:pt>
                <c:pt idx="639">
                  <c:v>3.1838457902548184E-3</c:v>
                </c:pt>
                <c:pt idx="640">
                  <c:v>3.1910022839698278E-3</c:v>
                </c:pt>
                <c:pt idx="641">
                  <c:v>3.1981627826215479E-3</c:v>
                </c:pt>
                <c:pt idx="642">
                  <c:v>3.2126449589050506E-3</c:v>
                </c:pt>
                <c:pt idx="643">
                  <c:v>3.2268444420506734E-3</c:v>
                </c:pt>
                <c:pt idx="644">
                  <c:v>3.2340246768962745E-3</c:v>
                </c:pt>
                <c:pt idx="645">
                  <c:v>3.241208801216847E-3</c:v>
                </c:pt>
                <c:pt idx="646">
                  <c:v>3.2483967957360077E-3</c:v>
                </c:pt>
                <c:pt idx="647">
                  <c:v>3.2629306922138512E-3</c:v>
                </c:pt>
                <c:pt idx="648">
                  <c:v>3.2771870899218425E-3</c:v>
                </c:pt>
                <c:pt idx="649">
                  <c:v>3.2843941459448538E-3</c:v>
                </c:pt>
                <c:pt idx="650">
                  <c:v>3.2916049563045976E-3</c:v>
                </c:pt>
                <c:pt idx="651">
                  <c:v>3.2988195016565472E-3</c:v>
                </c:pt>
                <c:pt idx="652">
                  <c:v>3.3134031403504673E-3</c:v>
                </c:pt>
                <c:pt idx="653">
                  <c:v>3.3277146457883753E-3</c:v>
                </c:pt>
                <c:pt idx="654">
                  <c:v>3.3349475756167799E-3</c:v>
                </c:pt>
                <c:pt idx="655">
                  <c:v>3.342184124175418E-3</c:v>
                </c:pt>
                <c:pt idx="656">
                  <c:v>3.3494242720546793E-3</c:v>
                </c:pt>
                <c:pt idx="657">
                  <c:v>3.3640556746981081E-3</c:v>
                </c:pt>
                <c:pt idx="658">
                  <c:v>3.3821184591655553E-3</c:v>
                </c:pt>
                <c:pt idx="659">
                  <c:v>3.3966406833348421E-3</c:v>
                </c:pt>
                <c:pt idx="660">
                  <c:v>3.4113147737037069E-3</c:v>
                </c:pt>
                <c:pt idx="661">
                  <c:v>3.414881643953697E-3</c:v>
                </c:pt>
                <c:pt idx="662">
                  <c:v>3.4330063253495005E-3</c:v>
                </c:pt>
                <c:pt idx="663">
                  <c:v>3.440289597468821E-3</c:v>
                </c:pt>
                <c:pt idx="664">
                  <c:v>3.4475762052811674E-3</c:v>
                </c:pt>
                <c:pt idx="665">
                  <c:v>3.4622942115602297E-3</c:v>
                </c:pt>
                <c:pt idx="666">
                  <c:v>3.4658743741252814E-3</c:v>
                </c:pt>
                <c:pt idx="667">
                  <c:v>3.4840585955538432E-3</c:v>
                </c:pt>
                <c:pt idx="668">
                  <c:v>3.4913648068815224E-3</c:v>
                </c:pt>
                <c:pt idx="669">
                  <c:v>3.4986742169326617E-3</c:v>
                </c:pt>
                <c:pt idx="670">
                  <c:v>3.5134341628463971E-3</c:v>
                </c:pt>
                <c:pt idx="671">
                  <c:v>3.5170271685389426E-3</c:v>
                </c:pt>
                <c:pt idx="672">
                  <c:v>3.5352685615350574E-3</c:v>
                </c:pt>
                <c:pt idx="673">
                  <c:v>3.5425967518904651E-3</c:v>
                </c:pt>
                <c:pt idx="674">
                  <c:v>3.5499280035353551E-3</c:v>
                </c:pt>
                <c:pt idx="675">
                  <c:v>3.5647279133128379E-3</c:v>
                </c:pt>
                <c:pt idx="676">
                  <c:v>3.5683333078349098E-3</c:v>
                </c:pt>
                <c:pt idx="677">
                  <c:v>3.5866294922617587E-3</c:v>
                </c:pt>
                <c:pt idx="678">
                  <c:v>3.5939786982086071E-3</c:v>
                </c:pt>
                <c:pt idx="679">
                  <c:v>3.601330827545247E-3</c:v>
                </c:pt>
                <c:pt idx="680">
                  <c:v>3.6049454967618335E-3</c:v>
                </c:pt>
                <c:pt idx="681">
                  <c:v>3.6197860499692859E-3</c:v>
                </c:pt>
                <c:pt idx="682">
                  <c:v>3.6343895267384155E-3</c:v>
                </c:pt>
                <c:pt idx="683">
                  <c:v>3.6417576214096358E-3</c:v>
                </c:pt>
                <c:pt idx="684">
                  <c:v>3.6491285113639865E-3</c:v>
                </c:pt>
                <c:pt idx="685">
                  <c:v>3.6565021767895564E-3</c:v>
                </c:pt>
                <c:pt idx="686">
                  <c:v>3.6713786302175074E-3</c:v>
                </c:pt>
                <c:pt idx="687">
                  <c:v>3.6860241966525996E-3</c:v>
                </c:pt>
                <c:pt idx="688">
                  <c:v>3.6934114419371555E-3</c:v>
                </c:pt>
                <c:pt idx="689">
                  <c:v>3.7008013436279534E-3</c:v>
                </c:pt>
                <c:pt idx="690">
                  <c:v>3.7081938818466879E-3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Eur6M!$BI$4</c:f>
              <c:strCache>
                <c:ptCount val="1"/>
                <c:pt idx="0">
                  <c:v>using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Eur6M!$BG$5:$BG$695</c:f>
              <c:numCache>
                <c:formatCode>d\-mmm\-yy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Eur6M!$BI$5:$BI$695</c:f>
              <c:numCache>
                <c:formatCode>0.0000%</c:formatCode>
                <c:ptCount val="691"/>
                <c:pt idx="0">
                  <c:v>2.4300000000004724E-4</c:v>
                </c:pt>
                <c:pt idx="1">
                  <c:v>2.4424646803097568E-4</c:v>
                </c:pt>
                <c:pt idx="2">
                  <c:v>2.4500147075560844E-4</c:v>
                </c:pt>
                <c:pt idx="3">
                  <c:v>2.4581784717079061E-4</c:v>
                </c:pt>
                <c:pt idx="4">
                  <c:v>2.4663182951589286E-4</c:v>
                </c:pt>
                <c:pt idx="5">
                  <c:v>2.4697858394365192E-4</c:v>
                </c:pt>
                <c:pt idx="6">
                  <c:v>2.4926223603465383E-4</c:v>
                </c:pt>
                <c:pt idx="7">
                  <c:v>2.4969565685398378E-4</c:v>
                </c:pt>
                <c:pt idx="8">
                  <c:v>2.5004834448725209E-4</c:v>
                </c:pt>
                <c:pt idx="9">
                  <c:v>2.5034693672465995E-4</c:v>
                </c:pt>
                <c:pt idx="10">
                  <c:v>2.5015407294560154E-4</c:v>
                </c:pt>
                <c:pt idx="11">
                  <c:v>2.5171292641914292E-4</c:v>
                </c:pt>
                <c:pt idx="12">
                  <c:v>2.5211807426464745E-4</c:v>
                </c:pt>
                <c:pt idx="13">
                  <c:v>2.5250643694794408E-4</c:v>
                </c:pt>
                <c:pt idx="14">
                  <c:v>2.528467356018206E-4</c:v>
                </c:pt>
                <c:pt idx="15">
                  <c:v>2.5261477484193228E-4</c:v>
                </c:pt>
                <c:pt idx="16">
                  <c:v>2.5358787939371903E-4</c:v>
                </c:pt>
                <c:pt idx="17">
                  <c:v>2.5370593921846289E-4</c:v>
                </c:pt>
                <c:pt idx="18">
                  <c:v>2.5380764020618667E-4</c:v>
                </c:pt>
                <c:pt idx="19">
                  <c:v>2.5389687347197632E-4</c:v>
                </c:pt>
                <c:pt idx="20">
                  <c:v>2.5420873726812005E-4</c:v>
                </c:pt>
                <c:pt idx="21">
                  <c:v>2.500000001691961E-4</c:v>
                </c:pt>
                <c:pt idx="22">
                  <c:v>2.4902913172530482E-4</c:v>
                </c:pt>
                <c:pt idx="23">
                  <c:v>2.4811483322272526E-4</c:v>
                </c:pt>
                <c:pt idx="24">
                  <c:v>2.4725683623485757E-4</c:v>
                </c:pt>
                <c:pt idx="25">
                  <c:v>2.4645431785533722E-4</c:v>
                </c:pt>
                <c:pt idx="26">
                  <c:v>2.4436323516172532E-4</c:v>
                </c:pt>
                <c:pt idx="27">
                  <c:v>2.4376355762703206E-4</c:v>
                </c:pt>
                <c:pt idx="28">
                  <c:v>2.4320717202415995E-4</c:v>
                </c:pt>
                <c:pt idx="29">
                  <c:v>2.4269007558984338E-4</c:v>
                </c:pt>
                <c:pt idx="30">
                  <c:v>2.4220776008249798E-4</c:v>
                </c:pt>
                <c:pt idx="31">
                  <c:v>2.409169815833399E-4</c:v>
                </c:pt>
                <c:pt idx="32">
                  <c:v>2.4051884285678987E-4</c:v>
                </c:pt>
                <c:pt idx="33">
                  <c:v>2.4012560670673088E-4</c:v>
                </c:pt>
                <c:pt idx="34">
                  <c:v>2.3972987903420626E-4</c:v>
                </c:pt>
                <c:pt idx="35">
                  <c:v>2.393238092586143E-4</c:v>
                </c:pt>
                <c:pt idx="36">
                  <c:v>2.3795834141174938E-4</c:v>
                </c:pt>
                <c:pt idx="37">
                  <c:v>2.3742351294940849E-4</c:v>
                </c:pt>
                <c:pt idx="38">
                  <c:v>2.3683248738225635E-4</c:v>
                </c:pt>
                <c:pt idx="39">
                  <c:v>2.3617482230029333E-4</c:v>
                </c:pt>
                <c:pt idx="40">
                  <c:v>2.3543966783208531E-4</c:v>
                </c:pt>
                <c:pt idx="41">
                  <c:v>2.3245787178616543E-4</c:v>
                </c:pt>
                <c:pt idx="42">
                  <c:v>2.3129743400045208E-4</c:v>
                </c:pt>
                <c:pt idx="43">
                  <c:v>2.299999999998251E-4</c:v>
                </c:pt>
                <c:pt idx="44">
                  <c:v>2.300847655553501E-4</c:v>
                </c:pt>
                <c:pt idx="45">
                  <c:v>2.2964571108130416E-4</c:v>
                </c:pt>
                <c:pt idx="46">
                  <c:v>2.2927964402447338E-4</c:v>
                </c:pt>
                <c:pt idx="47">
                  <c:v>2.2892052546766336E-4</c:v>
                </c:pt>
                <c:pt idx="48">
                  <c:v>2.2855731515893007E-4</c:v>
                </c:pt>
                <c:pt idx="49">
                  <c:v>2.2821810825916672E-4</c:v>
                </c:pt>
                <c:pt idx="50">
                  <c:v>2.2755597533760452E-4</c:v>
                </c:pt>
                <c:pt idx="51">
                  <c:v>2.2718954872225325E-4</c:v>
                </c:pt>
                <c:pt idx="52">
                  <c:v>2.2702225596654869E-4</c:v>
                </c:pt>
                <c:pt idx="53">
                  <c:v>2.26893711706338E-4</c:v>
                </c:pt>
                <c:pt idx="54">
                  <c:v>2.2680516419406154E-4</c:v>
                </c:pt>
                <c:pt idx="55">
                  <c:v>2.2643473106501966E-4</c:v>
                </c:pt>
                <c:pt idx="56">
                  <c:v>2.2687262753990777E-4</c:v>
                </c:pt>
                <c:pt idx="57">
                  <c:v>2.2699948157549102E-4</c:v>
                </c:pt>
                <c:pt idx="58">
                  <c:v>2.2717181143998164E-4</c:v>
                </c:pt>
                <c:pt idx="59">
                  <c:v>2.2739017733419009E-4</c:v>
                </c:pt>
                <c:pt idx="60">
                  <c:v>2.2873145628368665E-4</c:v>
                </c:pt>
                <c:pt idx="61">
                  <c:v>2.2918462950178011E-4</c:v>
                </c:pt>
                <c:pt idx="62">
                  <c:v>2.296849075782978E-4</c:v>
                </c:pt>
                <c:pt idx="63">
                  <c:v>2.3037570760101213E-4</c:v>
                </c:pt>
                <c:pt idx="64">
                  <c:v>2.2000000000029933E-4</c:v>
                </c:pt>
                <c:pt idx="65">
                  <c:v>2.1935632412921187E-4</c:v>
                </c:pt>
                <c:pt idx="66">
                  <c:v>2.1875557869748059E-4</c:v>
                </c:pt>
                <c:pt idx="67">
                  <c:v>2.1819587987192236E-4</c:v>
                </c:pt>
                <c:pt idx="68">
                  <c:v>2.1767525146399084E-4</c:v>
                </c:pt>
                <c:pt idx="69">
                  <c:v>2.1632667331064755E-4</c:v>
                </c:pt>
                <c:pt idx="70">
                  <c:v>2.15940770561644E-4</c:v>
                </c:pt>
                <c:pt idx="71">
                  <c:v>2.1558272495023171E-4</c:v>
                </c:pt>
                <c:pt idx="72">
                  <c:v>2.152500379622353E-4</c:v>
                </c:pt>
                <c:pt idx="73">
                  <c:v>2.149401293330832E-4</c:v>
                </c:pt>
                <c:pt idx="74">
                  <c:v>2.1412007649330108E-4</c:v>
                </c:pt>
                <c:pt idx="75">
                  <c:v>2.1387389665971233E-4</c:v>
                </c:pt>
                <c:pt idx="76">
                  <c:v>2.1363642063154767E-4</c:v>
                </c:pt>
                <c:pt idx="77">
                  <c:v>2.1340460946075036E-4</c:v>
                </c:pt>
                <c:pt idx="78">
                  <c:v>2.131753530581711E-4</c:v>
                </c:pt>
                <c:pt idx="79">
                  <c:v>2.1247077624066195E-4</c:v>
                </c:pt>
                <c:pt idx="80">
                  <c:v>2.1221926819591205E-4</c:v>
                </c:pt>
                <c:pt idx="81">
                  <c:v>2.1195375037086217E-4</c:v>
                </c:pt>
                <c:pt idx="82">
                  <c:v>2.1167132062104496E-4</c:v>
                </c:pt>
                <c:pt idx="83">
                  <c:v>2.113714565075733E-4</c:v>
                </c:pt>
                <c:pt idx="84">
                  <c:v>2.1036836826526366E-4</c:v>
                </c:pt>
                <c:pt idx="85">
                  <c:v>2.1000000000036557E-4</c:v>
                </c:pt>
                <c:pt idx="86">
                  <c:v>2.098275780075874E-4</c:v>
                </c:pt>
                <c:pt idx="87">
                  <c:v>2.0963913746632106E-4</c:v>
                </c:pt>
                <c:pt idx="88">
                  <c:v>2.0943487535786295E-4</c:v>
                </c:pt>
                <c:pt idx="89">
                  <c:v>2.087294769132411E-4</c:v>
                </c:pt>
                <c:pt idx="90">
                  <c:v>2.0846435995422675E-4</c:v>
                </c:pt>
                <c:pt idx="91">
                  <c:v>2.0818475043810444E-4</c:v>
                </c:pt>
                <c:pt idx="92">
                  <c:v>2.0789098131056307E-4</c:v>
                </c:pt>
                <c:pt idx="93">
                  <c:v>2.0758340733982467E-4</c:v>
                </c:pt>
                <c:pt idx="94">
                  <c:v>2.0658172638601496E-4</c:v>
                </c:pt>
                <c:pt idx="95">
                  <c:v>2.062229088238334E-4</c:v>
                </c:pt>
                <c:pt idx="96">
                  <c:v>2.0585237923809657E-4</c:v>
                </c:pt>
                <c:pt idx="97">
                  <c:v>2.0547061831097585E-4</c:v>
                </c:pt>
                <c:pt idx="98">
                  <c:v>2.0507812687526681E-4</c:v>
                </c:pt>
                <c:pt idx="99">
                  <c:v>2.0384157503650744E-4</c:v>
                </c:pt>
                <c:pt idx="100">
                  <c:v>2.0341156447675301E-4</c:v>
                </c:pt>
                <c:pt idx="101">
                  <c:v>2.0297362142051429E-4</c:v>
                </c:pt>
                <c:pt idx="102">
                  <c:v>2.0252836256326221E-4</c:v>
                </c:pt>
                <c:pt idx="103">
                  <c:v>2.0207642307593952E-4</c:v>
                </c:pt>
                <c:pt idx="104">
                  <c:v>2.0093682043651108E-4</c:v>
                </c:pt>
                <c:pt idx="105">
                  <c:v>2.0047015636461585E-4</c:v>
                </c:pt>
                <c:pt idx="106">
                  <c:v>2.0000000000000695E-4</c:v>
                </c:pt>
                <c:pt idx="107">
                  <c:v>2.0018589434212829E-4</c:v>
                </c:pt>
                <c:pt idx="108">
                  <c:v>1.9996961796274362E-4</c:v>
                </c:pt>
                <c:pt idx="109">
                  <c:v>1.9957496738082342E-4</c:v>
                </c:pt>
                <c:pt idx="110">
                  <c:v>1.9948948540124037E-4</c:v>
                </c:pt>
                <c:pt idx="111">
                  <c:v>1.9940576279017596E-4</c:v>
                </c:pt>
                <c:pt idx="112">
                  <c:v>1.9961702829336407E-4</c:v>
                </c:pt>
                <c:pt idx="113">
                  <c:v>1.9939477657476116E-4</c:v>
                </c:pt>
                <c:pt idx="114">
                  <c:v>1.9904463811330422E-4</c:v>
                </c:pt>
                <c:pt idx="115">
                  <c:v>1.9899051702872259E-4</c:v>
                </c:pt>
                <c:pt idx="116">
                  <c:v>1.9894514541272449E-4</c:v>
                </c:pt>
                <c:pt idx="117">
                  <c:v>1.9921711963185096E-4</c:v>
                </c:pt>
                <c:pt idx="118">
                  <c:v>1.9904015569472349E-4</c:v>
                </c:pt>
                <c:pt idx="119">
                  <c:v>1.9887437394235791E-4</c:v>
                </c:pt>
                <c:pt idx="120">
                  <c:v>1.9889290986069522E-4</c:v>
                </c:pt>
                <c:pt idx="121">
                  <c:v>1.9892274480299763E-4</c:v>
                </c:pt>
                <c:pt idx="122">
                  <c:v>1.9930722252019131E-4</c:v>
                </c:pt>
                <c:pt idx="123">
                  <c:v>1.9934805719350012E-4</c:v>
                </c:pt>
                <c:pt idx="124">
                  <c:v>1.9946142418301088E-4</c:v>
                </c:pt>
                <c:pt idx="125">
                  <c:v>1.9939061030081653E-4</c:v>
                </c:pt>
                <c:pt idx="126">
                  <c:v>1.9993182359980463E-4</c:v>
                </c:pt>
                <c:pt idx="127">
                  <c:v>1.9999999999781578E-4</c:v>
                </c:pt>
                <c:pt idx="128">
                  <c:v>2.0015507158318977E-4</c:v>
                </c:pt>
                <c:pt idx="129">
                  <c:v>2.0032308167131587E-4</c:v>
                </c:pt>
                <c:pt idx="130">
                  <c:v>2.0050413898166415E-4</c:v>
                </c:pt>
                <c:pt idx="131">
                  <c:v>2.0119569062603923E-4</c:v>
                </c:pt>
                <c:pt idx="132">
                  <c:v>2.0136089176215537E-4</c:v>
                </c:pt>
                <c:pt idx="133">
                  <c:v>2.0160869294158192E-4</c:v>
                </c:pt>
                <c:pt idx="134">
                  <c:v>2.0187011989373507E-4</c:v>
                </c:pt>
                <c:pt idx="135">
                  <c:v>2.0214525679045615E-4</c:v>
                </c:pt>
                <c:pt idx="136">
                  <c:v>2.0305057222547908E-4</c:v>
                </c:pt>
                <c:pt idx="137">
                  <c:v>2.0338446525044231E-4</c:v>
                </c:pt>
                <c:pt idx="138">
                  <c:v>2.037292925129955E-4</c:v>
                </c:pt>
                <c:pt idx="139">
                  <c:v>2.0408826165959089E-4</c:v>
                </c:pt>
                <c:pt idx="140">
                  <c:v>2.0446143254319678E-4</c:v>
                </c:pt>
                <c:pt idx="141">
                  <c:v>2.0561570010020982E-4</c:v>
                </c:pt>
                <c:pt idx="142">
                  <c:v>2.0609720968438173E-4</c:v>
                </c:pt>
                <c:pt idx="143">
                  <c:v>2.0654216628857743E-4</c:v>
                </c:pt>
                <c:pt idx="144">
                  <c:v>2.0700149404327215E-4</c:v>
                </c:pt>
                <c:pt idx="145">
                  <c:v>2.074747187925493E-4</c:v>
                </c:pt>
                <c:pt idx="146">
                  <c:v>2.0890061549397578E-4</c:v>
                </c:pt>
                <c:pt idx="147">
                  <c:v>2.0999999999981179E-4</c:v>
                </c:pt>
                <c:pt idx="148">
                  <c:v>2.0993577068007292E-4</c:v>
                </c:pt>
                <c:pt idx="149">
                  <c:v>2.0988012199127094E-4</c:v>
                </c:pt>
                <c:pt idx="150">
                  <c:v>2.1090172792858819E-4</c:v>
                </c:pt>
                <c:pt idx="151">
                  <c:v>2.1033170948809522E-4</c:v>
                </c:pt>
                <c:pt idx="152">
                  <c:v>2.0971931444576294E-4</c:v>
                </c:pt>
                <c:pt idx="153">
                  <c:v>2.0970840105069273E-4</c:v>
                </c:pt>
                <c:pt idx="154">
                  <c:v>2.097038294265693E-4</c:v>
                </c:pt>
                <c:pt idx="155">
                  <c:v>2.1085602364150755E-4</c:v>
                </c:pt>
                <c:pt idx="156">
                  <c:v>2.1029026675307429E-4</c:v>
                </c:pt>
                <c:pt idx="157">
                  <c:v>2.0976511266812802E-4</c:v>
                </c:pt>
                <c:pt idx="158">
                  <c:v>2.0979201863018549E-4</c:v>
                </c:pt>
                <c:pt idx="159">
                  <c:v>2.0982308761594069E-4</c:v>
                </c:pt>
                <c:pt idx="160">
                  <c:v>2.1105013828880058E-4</c:v>
                </c:pt>
                <c:pt idx="161">
                  <c:v>2.1049349683507543E-4</c:v>
                </c:pt>
                <c:pt idx="162">
                  <c:v>2.1003022378369309E-4</c:v>
                </c:pt>
                <c:pt idx="163">
                  <c:v>2.1007989897163615E-4</c:v>
                </c:pt>
                <c:pt idx="164">
                  <c:v>2.1013162709816258E-4</c:v>
                </c:pt>
                <c:pt idx="165">
                  <c:v>2.1137919669313876E-4</c:v>
                </c:pt>
                <c:pt idx="166">
                  <c:v>2.1083654145712669E-4</c:v>
                </c:pt>
                <c:pt idx="167">
                  <c:v>2.1041078159108109E-4</c:v>
                </c:pt>
                <c:pt idx="168">
                  <c:v>2.0987832290590895E-4</c:v>
                </c:pt>
                <c:pt idx="169">
                  <c:v>2.0993910087223661E-4</c:v>
                </c:pt>
                <c:pt idx="170">
                  <c:v>2.0999999999965038E-4</c:v>
                </c:pt>
                <c:pt idx="171">
                  <c:v>2.1194219363119217E-4</c:v>
                </c:pt>
                <c:pt idx="172">
                  <c:v>2.1315291033422966E-4</c:v>
                </c:pt>
                <c:pt idx="173">
                  <c:v>2.1395278500629616E-4</c:v>
                </c:pt>
                <c:pt idx="174">
                  <c:v>2.1475685679874423E-4</c:v>
                </c:pt>
                <c:pt idx="175">
                  <c:v>2.1556484727988345E-4</c:v>
                </c:pt>
                <c:pt idx="176">
                  <c:v>2.174901499517162E-4</c:v>
                </c:pt>
                <c:pt idx="177">
                  <c:v>2.1882621745820924E-4</c:v>
                </c:pt>
                <c:pt idx="178">
                  <c:v>2.1964630741310608E-4</c:v>
                </c:pt>
                <c:pt idx="179">
                  <c:v>2.2046747965744854E-4</c:v>
                </c:pt>
                <c:pt idx="180">
                  <c:v>2.2129041940438648E-4</c:v>
                </c:pt>
                <c:pt idx="181">
                  <c:v>2.2316666128318949E-4</c:v>
                </c:pt>
                <c:pt idx="182">
                  <c:v>2.2461866767931529E-4</c:v>
                </c:pt>
                <c:pt idx="183">
                  <c:v>2.2546461730363441E-4</c:v>
                </c:pt>
                <c:pt idx="184">
                  <c:v>2.263180526812948E-4</c:v>
                </c:pt>
                <c:pt idx="185">
                  <c:v>2.2717995148051684E-4</c:v>
                </c:pt>
                <c:pt idx="186">
                  <c:v>2.2967720531030144E-4</c:v>
                </c:pt>
                <c:pt idx="187">
                  <c:v>2.3073198002069759E-4</c:v>
                </c:pt>
                <c:pt idx="188">
                  <c:v>2.3165110662812412E-4</c:v>
                </c:pt>
                <c:pt idx="189">
                  <c:v>2.3258470999536879E-4</c:v>
                </c:pt>
                <c:pt idx="190">
                  <c:v>2.3353381685088629E-4</c:v>
                </c:pt>
                <c:pt idx="191">
                  <c:v>2.475045911572873E-4</c:v>
                </c:pt>
                <c:pt idx="192">
                  <c:v>2.4999999992865273E-4</c:v>
                </c:pt>
                <c:pt idx="193">
                  <c:v>2.511315634675417E-4</c:v>
                </c:pt>
                <c:pt idx="194">
                  <c:v>2.5228290270993528E-4</c:v>
                </c:pt>
                <c:pt idx="195">
                  <c:v>2.5473663399460137E-4</c:v>
                </c:pt>
                <c:pt idx="196">
                  <c:v>2.5529289780119131E-4</c:v>
                </c:pt>
                <c:pt idx="197">
                  <c:v>2.5832876092630162E-4</c:v>
                </c:pt>
                <c:pt idx="198">
                  <c:v>2.5959421825200337E-4</c:v>
                </c:pt>
                <c:pt idx="199">
                  <c:v>2.6087790453546635E-4</c:v>
                </c:pt>
                <c:pt idx="200">
                  <c:v>2.6365106645369823E-4</c:v>
                </c:pt>
                <c:pt idx="201">
                  <c:v>2.642418697563207E-4</c:v>
                </c:pt>
                <c:pt idx="202">
                  <c:v>2.6756138480344885E-4</c:v>
                </c:pt>
                <c:pt idx="203">
                  <c:v>2.6894936119934928E-4</c:v>
                </c:pt>
                <c:pt idx="204">
                  <c:v>2.7035383710095608E-4</c:v>
                </c:pt>
                <c:pt idx="205">
                  <c:v>2.7342124326153411E-4</c:v>
                </c:pt>
                <c:pt idx="206">
                  <c:v>2.7404138251584917E-4</c:v>
                </c:pt>
                <c:pt idx="207">
                  <c:v>2.7761440621935332E-4</c:v>
                </c:pt>
                <c:pt idx="208">
                  <c:v>2.7911224473775061E-4</c:v>
                </c:pt>
                <c:pt idx="209">
                  <c:v>2.8062466950980381E-4</c:v>
                </c:pt>
                <c:pt idx="210">
                  <c:v>2.839599666523792E-4</c:v>
                </c:pt>
                <c:pt idx="211">
                  <c:v>2.8552307447639368E-4</c:v>
                </c:pt>
                <c:pt idx="212">
                  <c:v>2.8840163878295218E-4</c:v>
                </c:pt>
                <c:pt idx="213">
                  <c:v>2.8999999999998835E-4</c:v>
                </c:pt>
                <c:pt idx="214">
                  <c:v>2.9125094226834154E-4</c:v>
                </c:pt>
                <c:pt idx="215">
                  <c:v>2.9446433245182706E-4</c:v>
                </c:pt>
                <c:pt idx="216">
                  <c:v>2.947650070878487E-4</c:v>
                </c:pt>
                <c:pt idx="217">
                  <c:v>2.9766139876853079E-4</c:v>
                </c:pt>
                <c:pt idx="218">
                  <c:v>2.989743451592635E-4</c:v>
                </c:pt>
                <c:pt idx="219">
                  <c:v>3.0029748027098904E-4</c:v>
                </c:pt>
                <c:pt idx="220">
                  <c:v>3.0369836301604645E-4</c:v>
                </c:pt>
                <c:pt idx="221">
                  <c:v>3.0401229824714035E-4</c:v>
                </c:pt>
                <c:pt idx="222">
                  <c:v>3.0706457911559853E-4</c:v>
                </c:pt>
                <c:pt idx="223">
                  <c:v>3.0844800690478876E-4</c:v>
                </c:pt>
                <c:pt idx="224">
                  <c:v>3.0984134676266566E-4</c:v>
                </c:pt>
                <c:pt idx="225">
                  <c:v>3.1341056660158593E-4</c:v>
                </c:pt>
                <c:pt idx="226">
                  <c:v>3.1374434352778578E-4</c:v>
                </c:pt>
                <c:pt idx="227">
                  <c:v>3.1695540365004601E-4</c:v>
                </c:pt>
                <c:pt idx="228">
                  <c:v>3.1840742654051102E-4</c:v>
                </c:pt>
                <c:pt idx="229">
                  <c:v>3.198691014763413E-4</c:v>
                </c:pt>
                <c:pt idx="230">
                  <c:v>3.2358711498526861E-4</c:v>
                </c:pt>
                <c:pt idx="231">
                  <c:v>3.2394768378522863E-4</c:v>
                </c:pt>
                <c:pt idx="232">
                  <c:v>3.2618396596886855E-4</c:v>
                </c:pt>
                <c:pt idx="233">
                  <c:v>3.2656028195376463E-4</c:v>
                </c:pt>
                <c:pt idx="234">
                  <c:v>3.2694074757810571E-4</c:v>
                </c:pt>
                <c:pt idx="235">
                  <c:v>3.2846541361779562E-4</c:v>
                </c:pt>
                <c:pt idx="236">
                  <c:v>3.3000000000019662E-4</c:v>
                </c:pt>
                <c:pt idx="237">
                  <c:v>3.3639366898640169E-4</c:v>
                </c:pt>
                <c:pt idx="238">
                  <c:v>3.3700039569081904E-4</c:v>
                </c:pt>
                <c:pt idx="239">
                  <c:v>3.3878054780116034E-4</c:v>
                </c:pt>
                <c:pt idx="240">
                  <c:v>3.4057270992622071E-4</c:v>
                </c:pt>
                <c:pt idx="241">
                  <c:v>3.4237687700727038E-4</c:v>
                </c:pt>
                <c:pt idx="242">
                  <c:v>3.4904795355006579E-4</c:v>
                </c:pt>
                <c:pt idx="243">
                  <c:v>3.4971350503659341E-4</c:v>
                </c:pt>
                <c:pt idx="244">
                  <c:v>3.5157763232900133E-4</c:v>
                </c:pt>
                <c:pt idx="245">
                  <c:v>3.5345367438305742E-4</c:v>
                </c:pt>
                <c:pt idx="246">
                  <c:v>3.5534129406714895E-4</c:v>
                </c:pt>
                <c:pt idx="247">
                  <c:v>3.6227160526760996E-4</c:v>
                </c:pt>
                <c:pt idx="248">
                  <c:v>3.6299936261243137E-4</c:v>
                </c:pt>
                <c:pt idx="249">
                  <c:v>3.6493870130731553E-4</c:v>
                </c:pt>
                <c:pt idx="250">
                  <c:v>3.6688712662382843E-4</c:v>
                </c:pt>
                <c:pt idx="251">
                  <c:v>3.6884421177381637E-4</c:v>
                </c:pt>
                <c:pt idx="252">
                  <c:v>3.7597112186544792E-4</c:v>
                </c:pt>
                <c:pt idx="253">
                  <c:v>3.7675049995116605E-4</c:v>
                </c:pt>
                <c:pt idx="254">
                  <c:v>3.7874436762842426E-4</c:v>
                </c:pt>
                <c:pt idx="255">
                  <c:v>3.8074426568536973E-4</c:v>
                </c:pt>
                <c:pt idx="256">
                  <c:v>3.8395704565549884E-4</c:v>
                </c:pt>
                <c:pt idx="257">
                  <c:v>3.9000000000005149E-4</c:v>
                </c:pt>
                <c:pt idx="258">
                  <c:v>3.9288449782250872E-4</c:v>
                </c:pt>
                <c:pt idx="259">
                  <c:v>3.9578216954296518E-4</c:v>
                </c:pt>
                <c:pt idx="260">
                  <c:v>3.9869279098066565E-4</c:v>
                </c:pt>
                <c:pt idx="261">
                  <c:v>4.0161613363036349E-4</c:v>
                </c:pt>
                <c:pt idx="262">
                  <c:v>4.1046013846261434E-4</c:v>
                </c:pt>
                <c:pt idx="263">
                  <c:v>4.1343199364105878E-4</c:v>
                </c:pt>
                <c:pt idx="264">
                  <c:v>4.1641536186745473E-4</c:v>
                </c:pt>
                <c:pt idx="265">
                  <c:v>4.1940998822517453E-4</c:v>
                </c:pt>
                <c:pt idx="266">
                  <c:v>4.2730229816428082E-4</c:v>
                </c:pt>
                <c:pt idx="267">
                  <c:v>4.3272450375906506E-4</c:v>
                </c:pt>
                <c:pt idx="268">
                  <c:v>4.3454275534596031E-4</c:v>
                </c:pt>
                <c:pt idx="269">
                  <c:v>4.3759932501580056E-4</c:v>
                </c:pt>
                <c:pt idx="270">
                  <c:v>4.4066524181488943E-4</c:v>
                </c:pt>
                <c:pt idx="271">
                  <c:v>4.4374021439284845E-4</c:v>
                </c:pt>
                <c:pt idx="272">
                  <c:v>4.5301648337356957E-4</c:v>
                </c:pt>
                <c:pt idx="273">
                  <c:v>4.5612467217876759E-4</c:v>
                </c:pt>
                <c:pt idx="274">
                  <c:v>4.5924038977954401E-4</c:v>
                </c:pt>
                <c:pt idx="275">
                  <c:v>4.6236342160776642E-4</c:v>
                </c:pt>
                <c:pt idx="276">
                  <c:v>4.6549397189301917E-4</c:v>
                </c:pt>
                <c:pt idx="277">
                  <c:v>4.7114132856538601E-4</c:v>
                </c:pt>
                <c:pt idx="278">
                  <c:v>4.7809772384160739E-4</c:v>
                </c:pt>
                <c:pt idx="279">
                  <c:v>4.7999999999996483E-4</c:v>
                </c:pt>
                <c:pt idx="280">
                  <c:v>4.8252519932088535E-4</c:v>
                </c:pt>
                <c:pt idx="281">
                  <c:v>4.8505360297046543E-4</c:v>
                </c:pt>
                <c:pt idx="282">
                  <c:v>4.9394020978229375E-4</c:v>
                </c:pt>
                <c:pt idx="283">
                  <c:v>4.9520623380381993E-4</c:v>
                </c:pt>
                <c:pt idx="284">
                  <c:v>4.9775592411476269E-4</c:v>
                </c:pt>
                <c:pt idx="285">
                  <c:v>5.0031095302943338E-4</c:v>
                </c:pt>
                <c:pt idx="286">
                  <c:v>5.0287169041474068E-4</c:v>
                </c:pt>
                <c:pt idx="287">
                  <c:v>5.1188418132619765E-4</c:v>
                </c:pt>
                <c:pt idx="288">
                  <c:v>5.131792639826747E-4</c:v>
                </c:pt>
                <c:pt idx="289">
                  <c:v>5.1577423377272219E-4</c:v>
                </c:pt>
                <c:pt idx="290">
                  <c:v>5.1837721652392009E-4</c:v>
                </c:pt>
                <c:pt idx="291">
                  <c:v>5.2098861057403546E-4</c:v>
                </c:pt>
                <c:pt idx="292">
                  <c:v>5.3018538150254838E-4</c:v>
                </c:pt>
                <c:pt idx="293">
                  <c:v>5.3152640951143447E-4</c:v>
                </c:pt>
                <c:pt idx="294">
                  <c:v>5.3418597818044513E-4</c:v>
                </c:pt>
                <c:pt idx="295">
                  <c:v>5.368564340709381E-4</c:v>
                </c:pt>
                <c:pt idx="296">
                  <c:v>5.3953820419424929E-4</c:v>
                </c:pt>
                <c:pt idx="297">
                  <c:v>5.489812096912388E-4</c:v>
                </c:pt>
                <c:pt idx="298">
                  <c:v>5.5038711123670935E-4</c:v>
                </c:pt>
                <c:pt idx="299">
                  <c:v>5.544626486773019E-4</c:v>
                </c:pt>
                <c:pt idx="300">
                  <c:v>5.5722410892129033E-4</c:v>
                </c:pt>
                <c:pt idx="301">
                  <c:v>5.5999999994007122E-4</c:v>
                </c:pt>
                <c:pt idx="302">
                  <c:v>5.699780477758582E-4</c:v>
                </c:pt>
                <c:pt idx="303">
                  <c:v>5.7334593637489088E-4</c:v>
                </c:pt>
                <c:pt idx="304">
                  <c:v>5.7673561965183048E-4</c:v>
                </c:pt>
                <c:pt idx="305">
                  <c:v>5.8014762139314065E-4</c:v>
                </c:pt>
                <c:pt idx="306">
                  <c:v>5.8358247126286079E-4</c:v>
                </c:pt>
                <c:pt idx="307">
                  <c:v>5.9402949495298348E-4</c:v>
                </c:pt>
                <c:pt idx="308">
                  <c:v>5.9756115233548508E-4</c:v>
                </c:pt>
                <c:pt idx="309">
                  <c:v>6.0111839511608112E-4</c:v>
                </c:pt>
                <c:pt idx="310">
                  <c:v>6.0470153765149301E-4</c:v>
                </c:pt>
                <c:pt idx="311">
                  <c:v>6.0830988940558186E-4</c:v>
                </c:pt>
                <c:pt idx="312">
                  <c:v>6.1927658544157053E-4</c:v>
                </c:pt>
                <c:pt idx="313">
                  <c:v>6.2297608720150081E-4</c:v>
                </c:pt>
                <c:pt idx="314">
                  <c:v>6.2669588222392567E-4</c:v>
                </c:pt>
                <c:pt idx="315">
                  <c:v>6.3043494361030971E-4</c:v>
                </c:pt>
                <c:pt idx="316">
                  <c:v>6.3419222976605449E-4</c:v>
                </c:pt>
                <c:pt idx="317">
                  <c:v>6.4938227268573228E-4</c:v>
                </c:pt>
                <c:pt idx="318">
                  <c:v>6.5321454049163815E-4</c:v>
                </c:pt>
                <c:pt idx="319">
                  <c:v>6.5705847176006262E-4</c:v>
                </c:pt>
                <c:pt idx="320">
                  <c:v>6.6091292046912469E-4</c:v>
                </c:pt>
                <c:pt idx="321">
                  <c:v>6.6000000028199177E-4</c:v>
                </c:pt>
                <c:pt idx="322">
                  <c:v>6.6200977723959102E-4</c:v>
                </c:pt>
                <c:pt idx="323">
                  <c:v>6.6555150314278493E-4</c:v>
                </c:pt>
                <c:pt idx="324">
                  <c:v>6.690960361319157E-4</c:v>
                </c:pt>
                <c:pt idx="325">
                  <c:v>6.7264349132515027E-4</c:v>
                </c:pt>
                <c:pt idx="326">
                  <c:v>6.8486427864689948E-4</c:v>
                </c:pt>
                <c:pt idx="327">
                  <c:v>6.8686489957819929E-4</c:v>
                </c:pt>
                <c:pt idx="328">
                  <c:v>6.9042875571475107E-4</c:v>
                </c:pt>
                <c:pt idx="329">
                  <c:v>6.9399626272396292E-4</c:v>
                </c:pt>
                <c:pt idx="330">
                  <c:v>6.9756754842076026E-4</c:v>
                </c:pt>
                <c:pt idx="331">
                  <c:v>7.0989973639030697E-4</c:v>
                </c:pt>
                <c:pt idx="332">
                  <c:v>7.1189309860691507E-4</c:v>
                </c:pt>
                <c:pt idx="333">
                  <c:v>7.1548525925507506E-4</c:v>
                </c:pt>
                <c:pt idx="334">
                  <c:v>7.1908200411788118E-4</c:v>
                </c:pt>
                <c:pt idx="335">
                  <c:v>7.2268347393203089E-4</c:v>
                </c:pt>
                <c:pt idx="336">
                  <c:v>7.3515072046703874E-4</c:v>
                </c:pt>
                <c:pt idx="337">
                  <c:v>7.3713948277524051E-4</c:v>
                </c:pt>
                <c:pt idx="338">
                  <c:v>7.4076675380033553E-4</c:v>
                </c:pt>
                <c:pt idx="339">
                  <c:v>7.4439963350452106E-4</c:v>
                </c:pt>
                <c:pt idx="340">
                  <c:v>7.4803827576919776E-4</c:v>
                </c:pt>
                <c:pt idx="341">
                  <c:v>7.6066599753536149E-4</c:v>
                </c:pt>
                <c:pt idx="342">
                  <c:v>7.626536145215083E-4</c:v>
                </c:pt>
                <c:pt idx="343">
                  <c:v>7.6632344433657476E-4</c:v>
                </c:pt>
                <c:pt idx="344">
                  <c:v>7.6999999998073239E-4</c:v>
                </c:pt>
                <c:pt idx="345">
                  <c:v>7.734936733685045E-4</c:v>
                </c:pt>
                <c:pt idx="346">
                  <c:v>7.8572851591039358E-4</c:v>
                </c:pt>
                <c:pt idx="347">
                  <c:v>7.8752482394374012E-4</c:v>
                </c:pt>
                <c:pt idx="348">
                  <c:v>7.9104758212438008E-4</c:v>
                </c:pt>
                <c:pt idx="349">
                  <c:v>7.9457667725777294E-4</c:v>
                </c:pt>
                <c:pt idx="350">
                  <c:v>7.9811228683014668E-4</c:v>
                </c:pt>
                <c:pt idx="351">
                  <c:v>8.1052706987224841E-4</c:v>
                </c:pt>
                <c:pt idx="352">
                  <c:v>8.1232348189615286E-4</c:v>
                </c:pt>
                <c:pt idx="353">
                  <c:v>8.1589438863656461E-4</c:v>
                </c:pt>
                <c:pt idx="354">
                  <c:v>8.19472912368952E-4</c:v>
                </c:pt>
                <c:pt idx="355">
                  <c:v>8.2305924314711953E-4</c:v>
                </c:pt>
                <c:pt idx="356">
                  <c:v>8.3568398241319717E-4</c:v>
                </c:pt>
                <c:pt idx="357">
                  <c:v>8.3748650104627155E-4</c:v>
                </c:pt>
                <c:pt idx="358">
                  <c:v>8.4111478115316484E-4</c:v>
                </c:pt>
                <c:pt idx="359">
                  <c:v>8.4475204664098008E-4</c:v>
                </c:pt>
                <c:pt idx="360">
                  <c:v>8.4839850026121677E-4</c:v>
                </c:pt>
                <c:pt idx="361">
                  <c:v>8.6126480126826543E-4</c:v>
                </c:pt>
                <c:pt idx="362">
                  <c:v>8.6872846334653901E-4</c:v>
                </c:pt>
                <c:pt idx="363">
                  <c:v>8.724474318131106E-4</c:v>
                </c:pt>
                <c:pt idx="364">
                  <c:v>8.7999999999665397E-4</c:v>
                </c:pt>
                <c:pt idx="365">
                  <c:v>8.8182586945861332E-4</c:v>
                </c:pt>
                <c:pt idx="366">
                  <c:v>8.9117185341108535E-4</c:v>
                </c:pt>
                <c:pt idx="367">
                  <c:v>8.9494904947770234E-4</c:v>
                </c:pt>
                <c:pt idx="368">
                  <c:v>8.9873807887131112E-4</c:v>
                </c:pt>
                <c:pt idx="369">
                  <c:v>9.0647525313869556E-4</c:v>
                </c:pt>
                <c:pt idx="370">
                  <c:v>9.0832616248709322E-4</c:v>
                </c:pt>
                <c:pt idx="371">
                  <c:v>9.1786861362004102E-4</c:v>
                </c:pt>
                <c:pt idx="372">
                  <c:v>9.2173340125981324E-4</c:v>
                </c:pt>
                <c:pt idx="373">
                  <c:v>9.2561162538222909E-4</c:v>
                </c:pt>
                <c:pt idx="374">
                  <c:v>9.3355685695932164E-4</c:v>
                </c:pt>
                <c:pt idx="375">
                  <c:v>9.3544181593798511E-4</c:v>
                </c:pt>
                <c:pt idx="376">
                  <c:v>9.4521262992112445E-4</c:v>
                </c:pt>
                <c:pt idx="377">
                  <c:v>9.4917650076135061E-4</c:v>
                </c:pt>
                <c:pt idx="378">
                  <c:v>9.5315550125459948E-4</c:v>
                </c:pt>
                <c:pt idx="379">
                  <c:v>9.6132395825633706E-4</c:v>
                </c:pt>
                <c:pt idx="380">
                  <c:v>9.6325293424908039E-4</c:v>
                </c:pt>
                <c:pt idx="381">
                  <c:v>9.7328623840975978E-4</c:v>
                </c:pt>
                <c:pt idx="382">
                  <c:v>9.7736131682198157E-4</c:v>
                </c:pt>
                <c:pt idx="383">
                  <c:v>9.814533089527453E-4</c:v>
                </c:pt>
                <c:pt idx="384">
                  <c:v>9.8342197830685735E-4</c:v>
                </c:pt>
                <c:pt idx="385">
                  <c:v>9.8539582227027815E-4</c:v>
                </c:pt>
                <c:pt idx="386">
                  <c:v>1.0000000001323523E-3</c:v>
                </c:pt>
                <c:pt idx="387">
                  <c:v>1.0029455204914122E-3</c:v>
                </c:pt>
                <c:pt idx="388">
                  <c:v>1.0058998671145496E-3</c:v>
                </c:pt>
                <c:pt idx="389">
                  <c:v>1.008862970816046E-3</c:v>
                </c:pt>
                <c:pt idx="390">
                  <c:v>1.0162409861071676E-3</c:v>
                </c:pt>
                <c:pt idx="391">
                  <c:v>1.0208015619370561E-3</c:v>
                </c:pt>
                <c:pt idx="392">
                  <c:v>1.0238074025093443E-3</c:v>
                </c:pt>
                <c:pt idx="393">
                  <c:v>1.0268215786250674E-3</c:v>
                </c:pt>
                <c:pt idx="394">
                  <c:v>1.0298440189752311E-3</c:v>
                </c:pt>
                <c:pt idx="395">
                  <c:v>1.045077667760463E-3</c:v>
                </c:pt>
                <c:pt idx="396">
                  <c:v>1.0481481795483795E-3</c:v>
                </c:pt>
                <c:pt idx="397">
                  <c:v>1.0512264482101369E-3</c:v>
                </c:pt>
                <c:pt idx="398">
                  <c:v>1.0588745630476905E-3</c:v>
                </c:pt>
                <c:pt idx="399">
                  <c:v>1.0636156148147405E-3</c:v>
                </c:pt>
                <c:pt idx="400">
                  <c:v>1.0667315578162199E-3</c:v>
                </c:pt>
                <c:pt idx="401">
                  <c:v>1.0698548117357514E-3</c:v>
                </c:pt>
                <c:pt idx="402">
                  <c:v>1.0729853012830576E-3</c:v>
                </c:pt>
                <c:pt idx="403">
                  <c:v>1.0830781545514289E-3</c:v>
                </c:pt>
                <c:pt idx="404">
                  <c:v>1.0910766541050165E-3</c:v>
                </c:pt>
                <c:pt idx="405">
                  <c:v>1.0967053185779695E-3</c:v>
                </c:pt>
                <c:pt idx="406">
                  <c:v>1.1070776086449202E-3</c:v>
                </c:pt>
                <c:pt idx="407">
                  <c:v>1.1104060238908548E-3</c:v>
                </c:pt>
                <c:pt idx="408">
                  <c:v>1.1252320351775895E-3</c:v>
                </c:pt>
                <c:pt idx="409">
                  <c:v>1.1310141912774642E-3</c:v>
                </c:pt>
                <c:pt idx="410">
                  <c:v>1.1368219935308304E-3</c:v>
                </c:pt>
                <c:pt idx="411">
                  <c:v>1.1475098148916597E-3</c:v>
                </c:pt>
                <c:pt idx="412">
                  <c:v>1.150949442219507E-3</c:v>
                </c:pt>
                <c:pt idx="413">
                  <c:v>1.1662462628941992E-3</c:v>
                </c:pt>
                <c:pt idx="414">
                  <c:v>1.1722082731081252E-3</c:v>
                </c:pt>
                <c:pt idx="415">
                  <c:v>1.1781960341747143E-3</c:v>
                </c:pt>
                <c:pt idx="416">
                  <c:v>1.1891982894676725E-3</c:v>
                </c:pt>
                <c:pt idx="417">
                  <c:v>1.1927508295084509E-3</c:v>
                </c:pt>
                <c:pt idx="418">
                  <c:v>1.2085215189144081E-3</c:v>
                </c:pt>
                <c:pt idx="419">
                  <c:v>1.2146640263769003E-3</c:v>
                </c:pt>
                <c:pt idx="420">
                  <c:v>1.2208323593034015E-3</c:v>
                </c:pt>
                <c:pt idx="421">
                  <c:v>1.2321477411719401E-3</c:v>
                </c:pt>
                <c:pt idx="422">
                  <c:v>1.2358146864140974E-3</c:v>
                </c:pt>
                <c:pt idx="423">
                  <c:v>1.2520616689411525E-3</c:v>
                </c:pt>
                <c:pt idx="424">
                  <c:v>1.2583851035367999E-3</c:v>
                </c:pt>
                <c:pt idx="425">
                  <c:v>1.2621231596505126E-3</c:v>
                </c:pt>
                <c:pt idx="426">
                  <c:v>1.2684890350548527E-3</c:v>
                </c:pt>
                <c:pt idx="427">
                  <c:v>1.2801440278168762E-3</c:v>
                </c:pt>
                <c:pt idx="428">
                  <c:v>1.2867928405626496E-3</c:v>
                </c:pt>
                <c:pt idx="429">
                  <c:v>1.290778050701569E-3</c:v>
                </c:pt>
                <c:pt idx="430">
                  <c:v>1.2947703956983937E-3</c:v>
                </c:pt>
                <c:pt idx="431">
                  <c:v>1.2987697965252062E-3</c:v>
                </c:pt>
                <c:pt idx="432">
                  <c:v>1.308096385989244E-3</c:v>
                </c:pt>
                <c:pt idx="433">
                  <c:v>1.3148363682361909E-3</c:v>
                </c:pt>
                <c:pt idx="434">
                  <c:v>1.3188698534512785E-3</c:v>
                </c:pt>
                <c:pt idx="435">
                  <c:v>1.3229099147292636E-3</c:v>
                </c:pt>
                <c:pt idx="436">
                  <c:v>1.3269564711850003E-3</c:v>
                </c:pt>
                <c:pt idx="437">
                  <c:v>1.3363827068436332E-3</c:v>
                </c:pt>
                <c:pt idx="438">
                  <c:v>1.3432060220044471E-3</c:v>
                </c:pt>
                <c:pt idx="439">
                  <c:v>1.3472838320102215E-3</c:v>
                </c:pt>
                <c:pt idx="440">
                  <c:v>1.3513676464657009E-3</c:v>
                </c:pt>
                <c:pt idx="441">
                  <c:v>1.3554573826907777E-3</c:v>
                </c:pt>
                <c:pt idx="442">
                  <c:v>1.3704103680823641E-3</c:v>
                </c:pt>
                <c:pt idx="443">
                  <c:v>1.3745936673850523E-3</c:v>
                </c:pt>
                <c:pt idx="444">
                  <c:v>1.3759919791371956E-3</c:v>
                </c:pt>
                <c:pt idx="445">
                  <c:v>1.3801154957838546E-3</c:v>
                </c:pt>
                <c:pt idx="446">
                  <c:v>1.3842443485034923E-3</c:v>
                </c:pt>
                <c:pt idx="447">
                  <c:v>1.3856487328486843E-3</c:v>
                </c:pt>
                <c:pt idx="448">
                  <c:v>1.4035534078154332E-3</c:v>
                </c:pt>
                <c:pt idx="449">
                  <c:v>1.4093219763648265E-3</c:v>
                </c:pt>
                <c:pt idx="450">
                  <c:v>1.4151070875498355E-3</c:v>
                </c:pt>
                <c:pt idx="451">
                  <c:v>1.4264381585993137E-3</c:v>
                </c:pt>
                <c:pt idx="452">
                  <c:v>1.4294962315624187E-3</c:v>
                </c:pt>
                <c:pt idx="453">
                  <c:v>1.4442798722594978E-3</c:v>
                </c:pt>
                <c:pt idx="454">
                  <c:v>1.4501636878245597E-3</c:v>
                </c:pt>
                <c:pt idx="455">
                  <c:v>1.456063858884958E-3</c:v>
                </c:pt>
                <c:pt idx="456">
                  <c:v>1.4675941624286842E-3</c:v>
                </c:pt>
                <c:pt idx="457">
                  <c:v>1.4707246280133469E-3</c:v>
                </c:pt>
                <c:pt idx="458">
                  <c:v>1.48580904820781E-3</c:v>
                </c:pt>
                <c:pt idx="459">
                  <c:v>1.4918067481431698E-3</c:v>
                </c:pt>
                <c:pt idx="460">
                  <c:v>1.4978205988350963E-3</c:v>
                </c:pt>
                <c:pt idx="461">
                  <c:v>1.5095466861789063E-3</c:v>
                </c:pt>
                <c:pt idx="462">
                  <c:v>1.5127491558250153E-3</c:v>
                </c:pt>
                <c:pt idx="463">
                  <c:v>1.5281310264564231E-3</c:v>
                </c:pt>
                <c:pt idx="464">
                  <c:v>1.5342411242588801E-3</c:v>
                </c:pt>
                <c:pt idx="465">
                  <c:v>1.5403671502598208E-3</c:v>
                </c:pt>
                <c:pt idx="466">
                  <c:v>1.5522855330187188E-3</c:v>
                </c:pt>
                <c:pt idx="467">
                  <c:v>1.555559452200735E-3</c:v>
                </c:pt>
                <c:pt idx="468">
                  <c:v>1.5712350261406478E-3</c:v>
                </c:pt>
                <c:pt idx="469">
                  <c:v>1.577455909896434E-3</c:v>
                </c:pt>
                <c:pt idx="470">
                  <c:v>1.5836924812486003E-3</c:v>
                </c:pt>
                <c:pt idx="471">
                  <c:v>1.5961294657602309E-3</c:v>
                </c:pt>
                <c:pt idx="472">
                  <c:v>1.5998050165425305E-3</c:v>
                </c:pt>
                <c:pt idx="473">
                  <c:v>1.6167754342584653E-3</c:v>
                </c:pt>
                <c:pt idx="474">
                  <c:v>1.6234454967020058E-3</c:v>
                </c:pt>
                <c:pt idx="475">
                  <c:v>1.630133309961314E-3</c:v>
                </c:pt>
                <c:pt idx="476">
                  <c:v>1.6427802536624161E-3</c:v>
                </c:pt>
                <c:pt idx="477">
                  <c:v>1.6465375600394705E-3</c:v>
                </c:pt>
                <c:pt idx="478">
                  <c:v>1.6638374973856776E-3</c:v>
                </c:pt>
                <c:pt idx="479">
                  <c:v>1.6706311249418458E-3</c:v>
                </c:pt>
                <c:pt idx="480">
                  <c:v>1.6774422691553069E-3</c:v>
                </c:pt>
                <c:pt idx="481">
                  <c:v>1.6902960750161209E-3</c:v>
                </c:pt>
                <c:pt idx="482">
                  <c:v>1.6941342728653348E-3</c:v>
                </c:pt>
                <c:pt idx="483">
                  <c:v>1.711759494669927E-3</c:v>
                </c:pt>
                <c:pt idx="484">
                  <c:v>1.7186749855647948E-3</c:v>
                </c:pt>
                <c:pt idx="485">
                  <c:v>1.7256077380115218E-3</c:v>
                </c:pt>
                <c:pt idx="486">
                  <c:v>1.7386652746177681E-3</c:v>
                </c:pt>
                <c:pt idx="487">
                  <c:v>1.7425832987766356E-3</c:v>
                </c:pt>
                <c:pt idx="488">
                  <c:v>1.7605290722455069E-3</c:v>
                </c:pt>
                <c:pt idx="489">
                  <c:v>1.7644852980162782E-3</c:v>
                </c:pt>
                <c:pt idx="490">
                  <c:v>1.7684493083147353E-3</c:v>
                </c:pt>
                <c:pt idx="491">
                  <c:v>1.7724210855182801E-3</c:v>
                </c:pt>
                <c:pt idx="492">
                  <c:v>1.7794901433860145E-3</c:v>
                </c:pt>
                <c:pt idx="493">
                  <c:v>1.8039076233852416E-3</c:v>
                </c:pt>
                <c:pt idx="494">
                  <c:v>1.8075601955345401E-3</c:v>
                </c:pt>
                <c:pt idx="495">
                  <c:v>1.8143361201595066E-3</c:v>
                </c:pt>
                <c:pt idx="496">
                  <c:v>1.8211262365023836E-3</c:v>
                </c:pt>
                <c:pt idx="497">
                  <c:v>1.827930493624889E-3</c:v>
                </c:pt>
                <c:pt idx="498">
                  <c:v>1.8515719711791091E-3</c:v>
                </c:pt>
                <c:pt idx="499">
                  <c:v>1.8552878969511463E-3</c:v>
                </c:pt>
                <c:pt idx="500">
                  <c:v>1.862162079716451E-3</c:v>
                </c:pt>
                <c:pt idx="501">
                  <c:v>1.8690500891219348E-3</c:v>
                </c:pt>
                <c:pt idx="502">
                  <c:v>1.875951871391028E-3</c:v>
                </c:pt>
                <c:pt idx="503">
                  <c:v>1.8999184200998859E-3</c:v>
                </c:pt>
                <c:pt idx="504">
                  <c:v>1.9036956392449605E-3</c:v>
                </c:pt>
                <c:pt idx="505">
                  <c:v>1.9106654648558801E-3</c:v>
                </c:pt>
                <c:pt idx="506">
                  <c:v>1.9176487320703625E-3</c:v>
                </c:pt>
                <c:pt idx="507">
                  <c:v>1.924645384241027E-3</c:v>
                </c:pt>
                <c:pt idx="508">
                  <c:v>1.9489284679833853E-3</c:v>
                </c:pt>
                <c:pt idx="509">
                  <c:v>1.9527646950659899E-3</c:v>
                </c:pt>
                <c:pt idx="510">
                  <c:v>1.9598274078335455E-3</c:v>
                </c:pt>
                <c:pt idx="511">
                  <c:v>1.9669031569810465E-3</c:v>
                </c:pt>
                <c:pt idx="512">
                  <c:v>1.9739918829613703E-3</c:v>
                </c:pt>
                <c:pt idx="513">
                  <c:v>2.0018321376726114E-3</c:v>
                </c:pt>
                <c:pt idx="514">
                  <c:v>2.0054765497786483E-3</c:v>
                </c:pt>
                <c:pt idx="515">
                  <c:v>2.0123816179227791E-3</c:v>
                </c:pt>
                <c:pt idx="516">
                  <c:v>2.0192978258824546E-3</c:v>
                </c:pt>
                <c:pt idx="517">
                  <c:v>2.026225163336105E-3</c:v>
                </c:pt>
                <c:pt idx="518">
                  <c:v>2.047073849109772E-3</c:v>
                </c:pt>
                <c:pt idx="519">
                  <c:v>2.0540456008775695E-3</c:v>
                </c:pt>
                <c:pt idx="520">
                  <c:v>2.0610284301973906E-3</c:v>
                </c:pt>
                <c:pt idx="521">
                  <c:v>2.0680223266135644E-3</c:v>
                </c:pt>
                <c:pt idx="522">
                  <c:v>2.0750272796487392E-3</c:v>
                </c:pt>
                <c:pt idx="523">
                  <c:v>2.0961083733546547E-3</c:v>
                </c:pt>
                <c:pt idx="524">
                  <c:v>2.1031574476424422E-3</c:v>
                </c:pt>
                <c:pt idx="525">
                  <c:v>2.1102175258245976E-3</c:v>
                </c:pt>
                <c:pt idx="526">
                  <c:v>2.1172885972914027E-3</c:v>
                </c:pt>
                <c:pt idx="527">
                  <c:v>2.1243706514073885E-3</c:v>
                </c:pt>
                <c:pt idx="528">
                  <c:v>2.1456826029802641E-3</c:v>
                </c:pt>
                <c:pt idx="529">
                  <c:v>2.1528084809089121E-3</c:v>
                </c:pt>
                <c:pt idx="530">
                  <c:v>2.1599452879830696E-3</c:v>
                </c:pt>
                <c:pt idx="531">
                  <c:v>2.1670930134334745E-3</c:v>
                </c:pt>
                <c:pt idx="532">
                  <c:v>2.174251646470064E-3</c:v>
                </c:pt>
                <c:pt idx="533">
                  <c:v>2.195792882857219E-3</c:v>
                </c:pt>
                <c:pt idx="534">
                  <c:v>2.1996222679732552E-3</c:v>
                </c:pt>
                <c:pt idx="535">
                  <c:v>2.2102080462169365E-3</c:v>
                </c:pt>
                <c:pt idx="536">
                  <c:v>2.2140506741276707E-3</c:v>
                </c:pt>
                <c:pt idx="537">
                  <c:v>2.2211344295018066E-3</c:v>
                </c:pt>
                <c:pt idx="538">
                  <c:v>2.2458425664485461E-3</c:v>
                </c:pt>
                <c:pt idx="539">
                  <c:v>2.2495689390298226E-3</c:v>
                </c:pt>
                <c:pt idx="540">
                  <c:v>2.2567023766589659E-3</c:v>
                </c:pt>
                <c:pt idx="541">
                  <c:v>2.2638457136219181E-3</c:v>
                </c:pt>
                <c:pt idx="542">
                  <c:v>2.2709989375011182E-3</c:v>
                </c:pt>
                <c:pt idx="543">
                  <c:v>2.2959425694683141E-3</c:v>
                </c:pt>
                <c:pt idx="544">
                  <c:v>2.299710453293568E-3</c:v>
                </c:pt>
                <c:pt idx="545">
                  <c:v>2.3069129249271209E-3</c:v>
                </c:pt>
                <c:pt idx="546">
                  <c:v>2.3141252086169265E-3</c:v>
                </c:pt>
                <c:pt idx="547">
                  <c:v>2.3213472918265977E-3</c:v>
                </c:pt>
                <c:pt idx="548">
                  <c:v>2.3465242424081626E-3</c:v>
                </c:pt>
                <c:pt idx="549">
                  <c:v>2.3503333684486219E-3</c:v>
                </c:pt>
                <c:pt idx="550">
                  <c:v>2.3576042605429632E-3</c:v>
                </c:pt>
                <c:pt idx="551">
                  <c:v>2.3648848765470245E-3</c:v>
                </c:pt>
                <c:pt idx="552">
                  <c:v>2.3721752037968468E-3</c:v>
                </c:pt>
                <c:pt idx="553">
                  <c:v>2.3975832760281205E-3</c:v>
                </c:pt>
                <c:pt idx="554">
                  <c:v>2.4014333713607266E-3</c:v>
                </c:pt>
                <c:pt idx="555">
                  <c:v>2.4087720642610765E-3</c:v>
                </c:pt>
                <c:pt idx="556">
                  <c:v>2.4196107728509603E-3</c:v>
                </c:pt>
                <c:pt idx="557">
                  <c:v>2.4269725188005996E-3</c:v>
                </c:pt>
                <c:pt idx="558">
                  <c:v>2.4491153182888341E-3</c:v>
                </c:pt>
                <c:pt idx="559">
                  <c:v>2.4563374801820281E-3</c:v>
                </c:pt>
                <c:pt idx="560">
                  <c:v>2.4635682052400348E-3</c:v>
                </c:pt>
                <c:pt idx="561">
                  <c:v>2.4708074792018247E-3</c:v>
                </c:pt>
                <c:pt idx="562">
                  <c:v>2.4780552877928463E-3</c:v>
                </c:pt>
                <c:pt idx="563">
                  <c:v>2.4998497783947702E-3</c:v>
                </c:pt>
                <c:pt idx="564">
                  <c:v>2.5071315824940514E-3</c:v>
                </c:pt>
                <c:pt idx="565">
                  <c:v>2.5144218496551771E-3</c:v>
                </c:pt>
                <c:pt idx="566">
                  <c:v>2.5217205655270187E-3</c:v>
                </c:pt>
                <c:pt idx="567">
                  <c:v>2.5290277157444599E-3</c:v>
                </c:pt>
                <c:pt idx="568">
                  <c:v>2.5509996286341213E-3</c:v>
                </c:pt>
                <c:pt idx="569">
                  <c:v>2.5583403723327884E-3</c:v>
                </c:pt>
                <c:pt idx="570">
                  <c:v>2.5656894783626966E-3</c:v>
                </c:pt>
                <c:pt idx="571">
                  <c:v>2.5730469322816558E-3</c:v>
                </c:pt>
                <c:pt idx="572">
                  <c:v>2.5804127196366882E-3</c:v>
                </c:pt>
                <c:pt idx="573">
                  <c:v>2.6173661511437016E-3</c:v>
                </c:pt>
                <c:pt idx="574">
                  <c:v>2.624781634853635E-3</c:v>
                </c:pt>
                <c:pt idx="575">
                  <c:v>2.6322053504602349E-3</c:v>
                </c:pt>
                <c:pt idx="576">
                  <c:v>2.6583779250533993E-3</c:v>
                </c:pt>
                <c:pt idx="577">
                  <c:v>2.6656929652915666E-3</c:v>
                </c:pt>
                <c:pt idx="578">
                  <c:v>2.6730153866339908E-3</c:v>
                </c:pt>
                <c:pt idx="579">
                  <c:v>2.6803451734996923E-3</c:v>
                </c:pt>
                <c:pt idx="580">
                  <c:v>2.7060013286489145E-3</c:v>
                </c:pt>
                <c:pt idx="581">
                  <c:v>2.7097376642330135E-3</c:v>
                </c:pt>
                <c:pt idx="582">
                  <c:v>2.7171040446646484E-3</c:v>
                </c:pt>
                <c:pt idx="583">
                  <c:v>2.7244776969380297E-3</c:v>
                </c:pt>
                <c:pt idx="584">
                  <c:v>2.7318586054064921E-3</c:v>
                </c:pt>
                <c:pt idx="585">
                  <c:v>2.7576886192055704E-3</c:v>
                </c:pt>
                <c:pt idx="586">
                  <c:v>2.7614544880182148E-3</c:v>
                </c:pt>
                <c:pt idx="587">
                  <c:v>2.7688714424727763E-3</c:v>
                </c:pt>
                <c:pt idx="588">
                  <c:v>2.7762955590637487E-3</c:v>
                </c:pt>
                <c:pt idx="589">
                  <c:v>2.7837268220833647E-3</c:v>
                </c:pt>
                <c:pt idx="590">
                  <c:v>2.8097279964828274E-3</c:v>
                </c:pt>
                <c:pt idx="591">
                  <c:v>2.8135230239674184E-3</c:v>
                </c:pt>
                <c:pt idx="592">
                  <c:v>2.8209897831937909E-3</c:v>
                </c:pt>
                <c:pt idx="593">
                  <c:v>2.8284635944114287E-3</c:v>
                </c:pt>
                <c:pt idx="594">
                  <c:v>2.8359444418495851E-3</c:v>
                </c:pt>
                <c:pt idx="595">
                  <c:v>2.8621140684407576E-3</c:v>
                </c:pt>
                <c:pt idx="596">
                  <c:v>2.8659378780797637E-3</c:v>
                </c:pt>
                <c:pt idx="597">
                  <c:v>2.8734536697447607E-3</c:v>
                </c:pt>
                <c:pt idx="598">
                  <c:v>2.8809764028167816E-3</c:v>
                </c:pt>
                <c:pt idx="599">
                  <c:v>2.888506061461607E-3</c:v>
                </c:pt>
                <c:pt idx="600">
                  <c:v>2.9143951084027891E-3</c:v>
                </c:pt>
                <c:pt idx="601">
                  <c:v>2.9180978308205019E-3</c:v>
                </c:pt>
                <c:pt idx="602">
                  <c:v>2.9255110818413475E-3</c:v>
                </c:pt>
                <c:pt idx="603">
                  <c:v>2.9329304229772177E-3</c:v>
                </c:pt>
                <c:pt idx="604">
                  <c:v>2.9403558375396617E-3</c:v>
                </c:pt>
                <c:pt idx="605">
                  <c:v>2.9663910111180254E-3</c:v>
                </c:pt>
                <c:pt idx="606">
                  <c:v>2.9701178960978123E-3</c:v>
                </c:pt>
                <c:pt idx="607">
                  <c:v>2.9775734272789399E-3</c:v>
                </c:pt>
                <c:pt idx="608">
                  <c:v>2.9850349316432939E-3</c:v>
                </c:pt>
                <c:pt idx="609">
                  <c:v>2.9925023924636395E-3</c:v>
                </c:pt>
                <c:pt idx="610">
                  <c:v>3.018680826836706E-3</c:v>
                </c:pt>
                <c:pt idx="611">
                  <c:v>3.0224314656111671E-3</c:v>
                </c:pt>
                <c:pt idx="612">
                  <c:v>3.0299284576395203E-3</c:v>
                </c:pt>
                <c:pt idx="613">
                  <c:v>3.0374313056542456E-3</c:v>
                </c:pt>
                <c:pt idx="614">
                  <c:v>3.0449399928925498E-3</c:v>
                </c:pt>
                <c:pt idx="615">
                  <c:v>3.0712588159904253E-3</c:v>
                </c:pt>
                <c:pt idx="616">
                  <c:v>3.0750327986209542E-3</c:v>
                </c:pt>
                <c:pt idx="617">
                  <c:v>3.0938630154197363E-3</c:v>
                </c:pt>
                <c:pt idx="618">
                  <c:v>3.1089538848689444E-3</c:v>
                </c:pt>
                <c:pt idx="619">
                  <c:v>3.1127418636530532E-3</c:v>
                </c:pt>
                <c:pt idx="620">
                  <c:v>3.1312273256710547E-3</c:v>
                </c:pt>
                <c:pt idx="621">
                  <c:v>3.1386562987365239E-3</c:v>
                </c:pt>
                <c:pt idx="622">
                  <c:v>3.1460901818494091E-3</c:v>
                </c:pt>
                <c:pt idx="623">
                  <c:v>3.1611003792526324E-3</c:v>
                </c:pt>
                <c:pt idx="624">
                  <c:v>3.1647598193813463E-3</c:v>
                </c:pt>
                <c:pt idx="625">
                  <c:v>3.1833326353624012E-3</c:v>
                </c:pt>
                <c:pt idx="626">
                  <c:v>3.1907956110665968E-3</c:v>
                </c:pt>
                <c:pt idx="627">
                  <c:v>3.1982633742349276E-3</c:v>
                </c:pt>
                <c:pt idx="628">
                  <c:v>3.2133373433826159E-3</c:v>
                </c:pt>
                <c:pt idx="629">
                  <c:v>3.2170153708343222E-3</c:v>
                </c:pt>
                <c:pt idx="630">
                  <c:v>3.2356733887251052E-3</c:v>
                </c:pt>
                <c:pt idx="631">
                  <c:v>3.2431695086674217E-3</c:v>
                </c:pt>
                <c:pt idx="632">
                  <c:v>3.2506702933851636E-3</c:v>
                </c:pt>
                <c:pt idx="633">
                  <c:v>3.2658063300862574E-3</c:v>
                </c:pt>
                <c:pt idx="634">
                  <c:v>3.2695025089241143E-3</c:v>
                </c:pt>
                <c:pt idx="635">
                  <c:v>3.2882435748366134E-3</c:v>
                </c:pt>
                <c:pt idx="636">
                  <c:v>3.2957719799130451E-3</c:v>
                </c:pt>
                <c:pt idx="637">
                  <c:v>3.3033049269794086E-3</c:v>
                </c:pt>
                <c:pt idx="638">
                  <c:v>3.3070147758339787E-3</c:v>
                </c:pt>
                <c:pt idx="639">
                  <c:v>3.3447594862485251E-3</c:v>
                </c:pt>
                <c:pt idx="640">
                  <c:v>3.3521792643948023E-3</c:v>
                </c:pt>
                <c:pt idx="641">
                  <c:v>3.3596028082347323E-3</c:v>
                </c:pt>
                <c:pt idx="642">
                  <c:v>3.3747169531413799E-3</c:v>
                </c:pt>
                <c:pt idx="643">
                  <c:v>3.3893342292114544E-3</c:v>
                </c:pt>
                <c:pt idx="644">
                  <c:v>3.3967762929656541E-3</c:v>
                </c:pt>
                <c:pt idx="645">
                  <c:v>3.4042219989393351E-3</c:v>
                </c:pt>
                <c:pt idx="646">
                  <c:v>3.4116713265273731E-3</c:v>
                </c:pt>
                <c:pt idx="647">
                  <c:v>3.4268351140677622E-3</c:v>
                </c:pt>
                <c:pt idx="648">
                  <c:v>3.4415044406372881E-3</c:v>
                </c:pt>
                <c:pt idx="649">
                  <c:v>3.4489715669429244E-3</c:v>
                </c:pt>
                <c:pt idx="650">
                  <c:v>3.4564421910683748E-3</c:v>
                </c:pt>
                <c:pt idx="651">
                  <c:v>3.4639162923536244E-3</c:v>
                </c:pt>
                <c:pt idx="652">
                  <c:v>3.4791276174684291E-3</c:v>
                </c:pt>
                <c:pt idx="653">
                  <c:v>3.4938470556529991E-3</c:v>
                </c:pt>
                <c:pt idx="654">
                  <c:v>3.5013382325880847E-3</c:v>
                </c:pt>
                <c:pt idx="655">
                  <c:v>3.5088327625684874E-3</c:v>
                </c:pt>
                <c:pt idx="656">
                  <c:v>3.5163306248825895E-3</c:v>
                </c:pt>
                <c:pt idx="657">
                  <c:v>3.5315873836952432E-3</c:v>
                </c:pt>
                <c:pt idx="658">
                  <c:v>3.5502367936121049E-3</c:v>
                </c:pt>
                <c:pt idx="659">
                  <c:v>3.5652713857088443E-3</c:v>
                </c:pt>
                <c:pt idx="660">
                  <c:v>3.5804774394591638E-3</c:v>
                </c:pt>
                <c:pt idx="661">
                  <c:v>3.5840244294844084E-3</c:v>
                </c:pt>
                <c:pt idx="662">
                  <c:v>3.6024534430300044E-3</c:v>
                </c:pt>
                <c:pt idx="663">
                  <c:v>3.6098979839485142E-3</c:v>
                </c:pt>
                <c:pt idx="664">
                  <c:v>3.6173451855328088E-3</c:v>
                </c:pt>
                <c:pt idx="665">
                  <c:v>3.6325884620573737E-3</c:v>
                </c:pt>
                <c:pt idx="666">
                  <c:v>3.6361450215183231E-3</c:v>
                </c:pt>
                <c:pt idx="667">
                  <c:v>3.6546203655820363E-3</c:v>
                </c:pt>
                <c:pt idx="668">
                  <c:v>3.6620830883700882E-3</c:v>
                </c:pt>
                <c:pt idx="669">
                  <c:v>3.6695483241760548E-3</c:v>
                </c:pt>
                <c:pt idx="670">
                  <c:v>3.6848267060058172E-3</c:v>
                </c:pt>
                <c:pt idx="671">
                  <c:v>3.6883923438579547E-3</c:v>
                </c:pt>
                <c:pt idx="672">
                  <c:v>3.7069114592867634E-3</c:v>
                </c:pt>
                <c:pt idx="673">
                  <c:v>3.7143913296109584E-3</c:v>
                </c:pt>
                <c:pt idx="674">
                  <c:v>3.7218735650394255E-3</c:v>
                </c:pt>
                <c:pt idx="675">
                  <c:v>3.7371849380124578E-3</c:v>
                </c:pt>
                <c:pt idx="676">
                  <c:v>3.7407591587842884E-3</c:v>
                </c:pt>
                <c:pt idx="677">
                  <c:v>3.7593194782188045E-3</c:v>
                </c:pt>
                <c:pt idx="678">
                  <c:v>3.7668154598831322E-3</c:v>
                </c:pt>
                <c:pt idx="679">
                  <c:v>3.774313658471886E-3</c:v>
                </c:pt>
                <c:pt idx="680">
                  <c:v>3.7778942435286135E-3</c:v>
                </c:pt>
                <c:pt idx="681">
                  <c:v>3.7932382156474695E-3</c:v>
                </c:pt>
                <c:pt idx="682">
                  <c:v>3.8079132463322983E-3</c:v>
                </c:pt>
                <c:pt idx="683">
                  <c:v>3.8153540380639291E-3</c:v>
                </c:pt>
                <c:pt idx="684">
                  <c:v>3.8227966287783187E-3</c:v>
                </c:pt>
                <c:pt idx="685">
                  <c:v>3.83024099707953E-3</c:v>
                </c:pt>
                <c:pt idx="686">
                  <c:v>3.8455429434248308E-3</c:v>
                </c:pt>
                <c:pt idx="687">
                  <c:v>3.8600358181183894E-3</c:v>
                </c:pt>
                <c:pt idx="688">
                  <c:v>3.8674887532937669E-3</c:v>
                </c:pt>
                <c:pt idx="689">
                  <c:v>3.8749433376053057E-3</c:v>
                </c:pt>
                <c:pt idx="690">
                  <c:v>3.8823995496301135E-3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Eur6M!$BJ$4</c:f>
              <c:strCache>
                <c:ptCount val="1"/>
                <c:pt idx="0">
                  <c:v>bootstrap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Eur6M!$BG$5:$BG$695</c:f>
              <c:numCache>
                <c:formatCode>d\-mmm\-yy</c:formatCode>
                <c:ptCount val="691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  <c:pt idx="260">
                  <c:v>42649</c:v>
                </c:pt>
                <c:pt idx="261">
                  <c:v>42650</c:v>
                </c:pt>
                <c:pt idx="262">
                  <c:v>42653</c:v>
                </c:pt>
                <c:pt idx="263">
                  <c:v>42654</c:v>
                </c:pt>
                <c:pt idx="264">
                  <c:v>42655</c:v>
                </c:pt>
                <c:pt idx="265">
                  <c:v>42656</c:v>
                </c:pt>
                <c:pt idx="266">
                  <c:v>42657</c:v>
                </c:pt>
                <c:pt idx="267">
                  <c:v>42660</c:v>
                </c:pt>
                <c:pt idx="268">
                  <c:v>42661</c:v>
                </c:pt>
                <c:pt idx="269">
                  <c:v>42662</c:v>
                </c:pt>
                <c:pt idx="270">
                  <c:v>42663</c:v>
                </c:pt>
                <c:pt idx="271">
                  <c:v>42664</c:v>
                </c:pt>
                <c:pt idx="272">
                  <c:v>42667</c:v>
                </c:pt>
                <c:pt idx="273">
                  <c:v>42668</c:v>
                </c:pt>
                <c:pt idx="274">
                  <c:v>42669</c:v>
                </c:pt>
                <c:pt idx="275">
                  <c:v>42670</c:v>
                </c:pt>
                <c:pt idx="276">
                  <c:v>42671</c:v>
                </c:pt>
                <c:pt idx="277">
                  <c:v>42674</c:v>
                </c:pt>
                <c:pt idx="278">
                  <c:v>42675</c:v>
                </c:pt>
                <c:pt idx="279">
                  <c:v>42676</c:v>
                </c:pt>
                <c:pt idx="280">
                  <c:v>42677</c:v>
                </c:pt>
                <c:pt idx="281">
                  <c:v>42678</c:v>
                </c:pt>
                <c:pt idx="282">
                  <c:v>42681</c:v>
                </c:pt>
                <c:pt idx="283">
                  <c:v>42682</c:v>
                </c:pt>
                <c:pt idx="284">
                  <c:v>42683</c:v>
                </c:pt>
                <c:pt idx="285">
                  <c:v>42684</c:v>
                </c:pt>
                <c:pt idx="286">
                  <c:v>42685</c:v>
                </c:pt>
                <c:pt idx="287">
                  <c:v>42688</c:v>
                </c:pt>
                <c:pt idx="288">
                  <c:v>42689</c:v>
                </c:pt>
                <c:pt idx="289">
                  <c:v>42690</c:v>
                </c:pt>
                <c:pt idx="290">
                  <c:v>42691</c:v>
                </c:pt>
                <c:pt idx="291">
                  <c:v>42692</c:v>
                </c:pt>
                <c:pt idx="292">
                  <c:v>42695</c:v>
                </c:pt>
                <c:pt idx="293">
                  <c:v>42696</c:v>
                </c:pt>
                <c:pt idx="294">
                  <c:v>42697</c:v>
                </c:pt>
                <c:pt idx="295">
                  <c:v>42698</c:v>
                </c:pt>
                <c:pt idx="296">
                  <c:v>42699</c:v>
                </c:pt>
                <c:pt idx="297">
                  <c:v>42702</c:v>
                </c:pt>
                <c:pt idx="298">
                  <c:v>42703</c:v>
                </c:pt>
                <c:pt idx="299">
                  <c:v>42704</c:v>
                </c:pt>
                <c:pt idx="300">
                  <c:v>42705</c:v>
                </c:pt>
                <c:pt idx="301">
                  <c:v>42706</c:v>
                </c:pt>
                <c:pt idx="302">
                  <c:v>42709</c:v>
                </c:pt>
                <c:pt idx="303">
                  <c:v>42710</c:v>
                </c:pt>
                <c:pt idx="304">
                  <c:v>42711</c:v>
                </c:pt>
                <c:pt idx="305">
                  <c:v>42712</c:v>
                </c:pt>
                <c:pt idx="306">
                  <c:v>42713</c:v>
                </c:pt>
                <c:pt idx="307">
                  <c:v>42716</c:v>
                </c:pt>
                <c:pt idx="308">
                  <c:v>42717</c:v>
                </c:pt>
                <c:pt idx="309">
                  <c:v>42718</c:v>
                </c:pt>
                <c:pt idx="310">
                  <c:v>42719</c:v>
                </c:pt>
                <c:pt idx="311">
                  <c:v>42720</c:v>
                </c:pt>
                <c:pt idx="312">
                  <c:v>42723</c:v>
                </c:pt>
                <c:pt idx="313">
                  <c:v>42724</c:v>
                </c:pt>
                <c:pt idx="314">
                  <c:v>42725</c:v>
                </c:pt>
                <c:pt idx="315">
                  <c:v>42726</c:v>
                </c:pt>
                <c:pt idx="316">
                  <c:v>42727</c:v>
                </c:pt>
                <c:pt idx="317">
                  <c:v>42731</c:v>
                </c:pt>
                <c:pt idx="318">
                  <c:v>42732</c:v>
                </c:pt>
                <c:pt idx="319">
                  <c:v>42733</c:v>
                </c:pt>
                <c:pt idx="320">
                  <c:v>42734</c:v>
                </c:pt>
                <c:pt idx="321">
                  <c:v>42737</c:v>
                </c:pt>
                <c:pt idx="322">
                  <c:v>42738</c:v>
                </c:pt>
                <c:pt idx="323">
                  <c:v>42739</c:v>
                </c:pt>
                <c:pt idx="324">
                  <c:v>42740</c:v>
                </c:pt>
                <c:pt idx="325">
                  <c:v>42741</c:v>
                </c:pt>
                <c:pt idx="326">
                  <c:v>42744</c:v>
                </c:pt>
                <c:pt idx="327">
                  <c:v>42745</c:v>
                </c:pt>
                <c:pt idx="328">
                  <c:v>42746</c:v>
                </c:pt>
                <c:pt idx="329">
                  <c:v>42747</c:v>
                </c:pt>
                <c:pt idx="330">
                  <c:v>42748</c:v>
                </c:pt>
                <c:pt idx="331">
                  <c:v>42751</c:v>
                </c:pt>
                <c:pt idx="332">
                  <c:v>42752</c:v>
                </c:pt>
                <c:pt idx="333">
                  <c:v>42753</c:v>
                </c:pt>
                <c:pt idx="334">
                  <c:v>42754</c:v>
                </c:pt>
                <c:pt idx="335">
                  <c:v>42755</c:v>
                </c:pt>
                <c:pt idx="336">
                  <c:v>42758</c:v>
                </c:pt>
                <c:pt idx="337">
                  <c:v>42759</c:v>
                </c:pt>
                <c:pt idx="338">
                  <c:v>42760</c:v>
                </c:pt>
                <c:pt idx="339">
                  <c:v>42761</c:v>
                </c:pt>
                <c:pt idx="340">
                  <c:v>42762</c:v>
                </c:pt>
                <c:pt idx="341">
                  <c:v>42765</c:v>
                </c:pt>
                <c:pt idx="342">
                  <c:v>42766</c:v>
                </c:pt>
                <c:pt idx="343">
                  <c:v>42767</c:v>
                </c:pt>
                <c:pt idx="344">
                  <c:v>42768</c:v>
                </c:pt>
                <c:pt idx="345">
                  <c:v>42769</c:v>
                </c:pt>
                <c:pt idx="346">
                  <c:v>42772</c:v>
                </c:pt>
                <c:pt idx="347">
                  <c:v>42773</c:v>
                </c:pt>
                <c:pt idx="348">
                  <c:v>42774</c:v>
                </c:pt>
                <c:pt idx="349">
                  <c:v>42775</c:v>
                </c:pt>
                <c:pt idx="350">
                  <c:v>42776</c:v>
                </c:pt>
                <c:pt idx="351">
                  <c:v>42779</c:v>
                </c:pt>
                <c:pt idx="352">
                  <c:v>42780</c:v>
                </c:pt>
                <c:pt idx="353">
                  <c:v>42781</c:v>
                </c:pt>
                <c:pt idx="354">
                  <c:v>42782</c:v>
                </c:pt>
                <c:pt idx="355">
                  <c:v>42783</c:v>
                </c:pt>
                <c:pt idx="356">
                  <c:v>42786</c:v>
                </c:pt>
                <c:pt idx="357">
                  <c:v>42787</c:v>
                </c:pt>
                <c:pt idx="358">
                  <c:v>42788</c:v>
                </c:pt>
                <c:pt idx="359">
                  <c:v>42789</c:v>
                </c:pt>
                <c:pt idx="360">
                  <c:v>42790</c:v>
                </c:pt>
                <c:pt idx="361">
                  <c:v>42793</c:v>
                </c:pt>
                <c:pt idx="362">
                  <c:v>42794</c:v>
                </c:pt>
                <c:pt idx="363">
                  <c:v>42795</c:v>
                </c:pt>
                <c:pt idx="364">
                  <c:v>42796</c:v>
                </c:pt>
                <c:pt idx="365">
                  <c:v>42797</c:v>
                </c:pt>
                <c:pt idx="366">
                  <c:v>42800</c:v>
                </c:pt>
                <c:pt idx="367">
                  <c:v>42801</c:v>
                </c:pt>
                <c:pt idx="368">
                  <c:v>42802</c:v>
                </c:pt>
                <c:pt idx="369">
                  <c:v>42803</c:v>
                </c:pt>
                <c:pt idx="370">
                  <c:v>42804</c:v>
                </c:pt>
                <c:pt idx="371">
                  <c:v>42807</c:v>
                </c:pt>
                <c:pt idx="372">
                  <c:v>42808</c:v>
                </c:pt>
                <c:pt idx="373">
                  <c:v>42809</c:v>
                </c:pt>
                <c:pt idx="374">
                  <c:v>42810</c:v>
                </c:pt>
                <c:pt idx="375">
                  <c:v>42811</c:v>
                </c:pt>
                <c:pt idx="376">
                  <c:v>42814</c:v>
                </c:pt>
                <c:pt idx="377">
                  <c:v>42815</c:v>
                </c:pt>
                <c:pt idx="378">
                  <c:v>42816</c:v>
                </c:pt>
                <c:pt idx="379">
                  <c:v>42817</c:v>
                </c:pt>
                <c:pt idx="380">
                  <c:v>42818</c:v>
                </c:pt>
                <c:pt idx="381">
                  <c:v>42821</c:v>
                </c:pt>
                <c:pt idx="382">
                  <c:v>42822</c:v>
                </c:pt>
                <c:pt idx="383">
                  <c:v>42823</c:v>
                </c:pt>
                <c:pt idx="384">
                  <c:v>42824</c:v>
                </c:pt>
                <c:pt idx="385">
                  <c:v>42825</c:v>
                </c:pt>
                <c:pt idx="386">
                  <c:v>42828</c:v>
                </c:pt>
                <c:pt idx="387">
                  <c:v>42829</c:v>
                </c:pt>
                <c:pt idx="388">
                  <c:v>42830</c:v>
                </c:pt>
                <c:pt idx="389">
                  <c:v>42831</c:v>
                </c:pt>
                <c:pt idx="390">
                  <c:v>42832</c:v>
                </c:pt>
                <c:pt idx="391">
                  <c:v>42835</c:v>
                </c:pt>
                <c:pt idx="392">
                  <c:v>42836</c:v>
                </c:pt>
                <c:pt idx="393">
                  <c:v>42837</c:v>
                </c:pt>
                <c:pt idx="394">
                  <c:v>42838</c:v>
                </c:pt>
                <c:pt idx="395">
                  <c:v>42843</c:v>
                </c:pt>
                <c:pt idx="396">
                  <c:v>42844</c:v>
                </c:pt>
                <c:pt idx="397">
                  <c:v>42845</c:v>
                </c:pt>
                <c:pt idx="398">
                  <c:v>42846</c:v>
                </c:pt>
                <c:pt idx="399">
                  <c:v>42849</c:v>
                </c:pt>
                <c:pt idx="400">
                  <c:v>42850</c:v>
                </c:pt>
                <c:pt idx="401">
                  <c:v>42851</c:v>
                </c:pt>
                <c:pt idx="402">
                  <c:v>42852</c:v>
                </c:pt>
                <c:pt idx="403">
                  <c:v>42853</c:v>
                </c:pt>
                <c:pt idx="404">
                  <c:v>42857</c:v>
                </c:pt>
                <c:pt idx="405">
                  <c:v>42858</c:v>
                </c:pt>
                <c:pt idx="406">
                  <c:v>42859</c:v>
                </c:pt>
                <c:pt idx="407">
                  <c:v>42860</c:v>
                </c:pt>
                <c:pt idx="408">
                  <c:v>42863</c:v>
                </c:pt>
                <c:pt idx="409">
                  <c:v>42864</c:v>
                </c:pt>
                <c:pt idx="410">
                  <c:v>42865</c:v>
                </c:pt>
                <c:pt idx="411">
                  <c:v>42866</c:v>
                </c:pt>
                <c:pt idx="412">
                  <c:v>42867</c:v>
                </c:pt>
                <c:pt idx="413">
                  <c:v>42870</c:v>
                </c:pt>
                <c:pt idx="414">
                  <c:v>42871</c:v>
                </c:pt>
                <c:pt idx="415">
                  <c:v>42872</c:v>
                </c:pt>
                <c:pt idx="416">
                  <c:v>42873</c:v>
                </c:pt>
                <c:pt idx="417">
                  <c:v>42874</c:v>
                </c:pt>
                <c:pt idx="418">
                  <c:v>42877</c:v>
                </c:pt>
                <c:pt idx="419">
                  <c:v>42878</c:v>
                </c:pt>
                <c:pt idx="420">
                  <c:v>42879</c:v>
                </c:pt>
                <c:pt idx="421">
                  <c:v>42880</c:v>
                </c:pt>
                <c:pt idx="422">
                  <c:v>42881</c:v>
                </c:pt>
                <c:pt idx="423">
                  <c:v>42884</c:v>
                </c:pt>
                <c:pt idx="424">
                  <c:v>42885</c:v>
                </c:pt>
                <c:pt idx="425">
                  <c:v>42886</c:v>
                </c:pt>
                <c:pt idx="426">
                  <c:v>42887</c:v>
                </c:pt>
                <c:pt idx="427">
                  <c:v>42888</c:v>
                </c:pt>
                <c:pt idx="428">
                  <c:v>42891</c:v>
                </c:pt>
                <c:pt idx="429">
                  <c:v>42892</c:v>
                </c:pt>
                <c:pt idx="430">
                  <c:v>42893</c:v>
                </c:pt>
                <c:pt idx="431">
                  <c:v>42894</c:v>
                </c:pt>
                <c:pt idx="432">
                  <c:v>42895</c:v>
                </c:pt>
                <c:pt idx="433">
                  <c:v>42898</c:v>
                </c:pt>
                <c:pt idx="434">
                  <c:v>42899</c:v>
                </c:pt>
                <c:pt idx="435">
                  <c:v>42900</c:v>
                </c:pt>
                <c:pt idx="436">
                  <c:v>42901</c:v>
                </c:pt>
                <c:pt idx="437">
                  <c:v>42902</c:v>
                </c:pt>
                <c:pt idx="438">
                  <c:v>42905</c:v>
                </c:pt>
                <c:pt idx="439">
                  <c:v>42906</c:v>
                </c:pt>
                <c:pt idx="440">
                  <c:v>42907</c:v>
                </c:pt>
                <c:pt idx="441">
                  <c:v>42908</c:v>
                </c:pt>
                <c:pt idx="442">
                  <c:v>42909</c:v>
                </c:pt>
                <c:pt idx="443">
                  <c:v>42912</c:v>
                </c:pt>
                <c:pt idx="444">
                  <c:v>42913</c:v>
                </c:pt>
                <c:pt idx="445">
                  <c:v>42914</c:v>
                </c:pt>
                <c:pt idx="446">
                  <c:v>42915</c:v>
                </c:pt>
                <c:pt idx="447">
                  <c:v>42916</c:v>
                </c:pt>
                <c:pt idx="448">
                  <c:v>42919</c:v>
                </c:pt>
                <c:pt idx="449">
                  <c:v>42920</c:v>
                </c:pt>
                <c:pt idx="450">
                  <c:v>42921</c:v>
                </c:pt>
                <c:pt idx="451">
                  <c:v>42922</c:v>
                </c:pt>
                <c:pt idx="452">
                  <c:v>42923</c:v>
                </c:pt>
                <c:pt idx="453">
                  <c:v>42926</c:v>
                </c:pt>
                <c:pt idx="454">
                  <c:v>42927</c:v>
                </c:pt>
                <c:pt idx="455">
                  <c:v>42928</c:v>
                </c:pt>
                <c:pt idx="456">
                  <c:v>42929</c:v>
                </c:pt>
                <c:pt idx="457">
                  <c:v>42930</c:v>
                </c:pt>
                <c:pt idx="458">
                  <c:v>42933</c:v>
                </c:pt>
                <c:pt idx="459">
                  <c:v>42934</c:v>
                </c:pt>
                <c:pt idx="460">
                  <c:v>42935</c:v>
                </c:pt>
                <c:pt idx="461">
                  <c:v>42936</c:v>
                </c:pt>
                <c:pt idx="462">
                  <c:v>42937</c:v>
                </c:pt>
                <c:pt idx="463">
                  <c:v>42940</c:v>
                </c:pt>
                <c:pt idx="464">
                  <c:v>42941</c:v>
                </c:pt>
                <c:pt idx="465">
                  <c:v>42942</c:v>
                </c:pt>
                <c:pt idx="466">
                  <c:v>42943</c:v>
                </c:pt>
                <c:pt idx="467">
                  <c:v>42944</c:v>
                </c:pt>
                <c:pt idx="468">
                  <c:v>42947</c:v>
                </c:pt>
                <c:pt idx="469">
                  <c:v>42948</c:v>
                </c:pt>
                <c:pt idx="470">
                  <c:v>42949</c:v>
                </c:pt>
                <c:pt idx="471">
                  <c:v>42950</c:v>
                </c:pt>
                <c:pt idx="472">
                  <c:v>42951</c:v>
                </c:pt>
                <c:pt idx="473">
                  <c:v>42954</c:v>
                </c:pt>
                <c:pt idx="474">
                  <c:v>42955</c:v>
                </c:pt>
                <c:pt idx="475">
                  <c:v>42956</c:v>
                </c:pt>
                <c:pt idx="476">
                  <c:v>42957</c:v>
                </c:pt>
                <c:pt idx="477">
                  <c:v>42958</c:v>
                </c:pt>
                <c:pt idx="478">
                  <c:v>42961</c:v>
                </c:pt>
                <c:pt idx="479">
                  <c:v>42962</c:v>
                </c:pt>
                <c:pt idx="480">
                  <c:v>42963</c:v>
                </c:pt>
                <c:pt idx="481">
                  <c:v>42964</c:v>
                </c:pt>
                <c:pt idx="482">
                  <c:v>42965</c:v>
                </c:pt>
                <c:pt idx="483">
                  <c:v>42968</c:v>
                </c:pt>
                <c:pt idx="484">
                  <c:v>42969</c:v>
                </c:pt>
                <c:pt idx="485">
                  <c:v>42970</c:v>
                </c:pt>
                <c:pt idx="486">
                  <c:v>42971</c:v>
                </c:pt>
                <c:pt idx="487">
                  <c:v>42972</c:v>
                </c:pt>
                <c:pt idx="488">
                  <c:v>42975</c:v>
                </c:pt>
                <c:pt idx="489">
                  <c:v>42976</c:v>
                </c:pt>
                <c:pt idx="490">
                  <c:v>42977</c:v>
                </c:pt>
                <c:pt idx="491">
                  <c:v>42978</c:v>
                </c:pt>
                <c:pt idx="492">
                  <c:v>42979</c:v>
                </c:pt>
                <c:pt idx="493">
                  <c:v>42982</c:v>
                </c:pt>
                <c:pt idx="494">
                  <c:v>42983</c:v>
                </c:pt>
                <c:pt idx="495">
                  <c:v>42984</c:v>
                </c:pt>
                <c:pt idx="496">
                  <c:v>42985</c:v>
                </c:pt>
                <c:pt idx="497">
                  <c:v>42986</c:v>
                </c:pt>
                <c:pt idx="498">
                  <c:v>42989</c:v>
                </c:pt>
                <c:pt idx="499">
                  <c:v>42990</c:v>
                </c:pt>
                <c:pt idx="500">
                  <c:v>42991</c:v>
                </c:pt>
                <c:pt idx="501">
                  <c:v>42992</c:v>
                </c:pt>
                <c:pt idx="502">
                  <c:v>42993</c:v>
                </c:pt>
                <c:pt idx="503">
                  <c:v>42996</c:v>
                </c:pt>
                <c:pt idx="504">
                  <c:v>42997</c:v>
                </c:pt>
                <c:pt idx="505">
                  <c:v>42998</c:v>
                </c:pt>
                <c:pt idx="506">
                  <c:v>42999</c:v>
                </c:pt>
                <c:pt idx="507">
                  <c:v>43000</c:v>
                </c:pt>
                <c:pt idx="508">
                  <c:v>43003</c:v>
                </c:pt>
                <c:pt idx="509">
                  <c:v>43004</c:v>
                </c:pt>
                <c:pt idx="510">
                  <c:v>43005</c:v>
                </c:pt>
                <c:pt idx="511">
                  <c:v>43006</c:v>
                </c:pt>
                <c:pt idx="512">
                  <c:v>43007</c:v>
                </c:pt>
                <c:pt idx="513">
                  <c:v>43010</c:v>
                </c:pt>
                <c:pt idx="514">
                  <c:v>43011</c:v>
                </c:pt>
                <c:pt idx="515">
                  <c:v>43012</c:v>
                </c:pt>
                <c:pt idx="516">
                  <c:v>43013</c:v>
                </c:pt>
                <c:pt idx="517">
                  <c:v>43014</c:v>
                </c:pt>
                <c:pt idx="518">
                  <c:v>43017</c:v>
                </c:pt>
                <c:pt idx="519">
                  <c:v>43018</c:v>
                </c:pt>
                <c:pt idx="520">
                  <c:v>43019</c:v>
                </c:pt>
                <c:pt idx="521">
                  <c:v>43020</c:v>
                </c:pt>
                <c:pt idx="522">
                  <c:v>43021</c:v>
                </c:pt>
                <c:pt idx="523">
                  <c:v>43024</c:v>
                </c:pt>
                <c:pt idx="524">
                  <c:v>43025</c:v>
                </c:pt>
                <c:pt idx="525">
                  <c:v>43026</c:v>
                </c:pt>
                <c:pt idx="526">
                  <c:v>43027</c:v>
                </c:pt>
                <c:pt idx="527">
                  <c:v>43028</c:v>
                </c:pt>
                <c:pt idx="528">
                  <c:v>43031</c:v>
                </c:pt>
                <c:pt idx="529">
                  <c:v>43032</c:v>
                </c:pt>
                <c:pt idx="530">
                  <c:v>43033</c:v>
                </c:pt>
                <c:pt idx="531">
                  <c:v>43034</c:v>
                </c:pt>
                <c:pt idx="532">
                  <c:v>43035</c:v>
                </c:pt>
                <c:pt idx="533">
                  <c:v>43038</c:v>
                </c:pt>
                <c:pt idx="534">
                  <c:v>43039</c:v>
                </c:pt>
                <c:pt idx="535">
                  <c:v>43040</c:v>
                </c:pt>
                <c:pt idx="536">
                  <c:v>43041</c:v>
                </c:pt>
                <c:pt idx="537">
                  <c:v>43042</c:v>
                </c:pt>
                <c:pt idx="538">
                  <c:v>43045</c:v>
                </c:pt>
                <c:pt idx="539">
                  <c:v>43046</c:v>
                </c:pt>
                <c:pt idx="540">
                  <c:v>43047</c:v>
                </c:pt>
                <c:pt idx="541">
                  <c:v>43048</c:v>
                </c:pt>
                <c:pt idx="542">
                  <c:v>43049</c:v>
                </c:pt>
                <c:pt idx="543">
                  <c:v>43052</c:v>
                </c:pt>
                <c:pt idx="544">
                  <c:v>43053</c:v>
                </c:pt>
                <c:pt idx="545">
                  <c:v>43054</c:v>
                </c:pt>
                <c:pt idx="546">
                  <c:v>43055</c:v>
                </c:pt>
                <c:pt idx="547">
                  <c:v>43056</c:v>
                </c:pt>
                <c:pt idx="548">
                  <c:v>43059</c:v>
                </c:pt>
                <c:pt idx="549">
                  <c:v>43060</c:v>
                </c:pt>
                <c:pt idx="550">
                  <c:v>43061</c:v>
                </c:pt>
                <c:pt idx="551">
                  <c:v>43062</c:v>
                </c:pt>
                <c:pt idx="552">
                  <c:v>43063</c:v>
                </c:pt>
                <c:pt idx="553">
                  <c:v>43066</c:v>
                </c:pt>
                <c:pt idx="554">
                  <c:v>43067</c:v>
                </c:pt>
                <c:pt idx="555">
                  <c:v>43068</c:v>
                </c:pt>
                <c:pt idx="556">
                  <c:v>43069</c:v>
                </c:pt>
                <c:pt idx="557">
                  <c:v>43070</c:v>
                </c:pt>
                <c:pt idx="558">
                  <c:v>43073</c:v>
                </c:pt>
                <c:pt idx="559">
                  <c:v>43074</c:v>
                </c:pt>
                <c:pt idx="560">
                  <c:v>43075</c:v>
                </c:pt>
                <c:pt idx="561">
                  <c:v>43076</c:v>
                </c:pt>
                <c:pt idx="562">
                  <c:v>43077</c:v>
                </c:pt>
                <c:pt idx="563">
                  <c:v>43080</c:v>
                </c:pt>
                <c:pt idx="564">
                  <c:v>43081</c:v>
                </c:pt>
                <c:pt idx="565">
                  <c:v>43082</c:v>
                </c:pt>
                <c:pt idx="566">
                  <c:v>43083</c:v>
                </c:pt>
                <c:pt idx="567">
                  <c:v>43084</c:v>
                </c:pt>
                <c:pt idx="568">
                  <c:v>43087</c:v>
                </c:pt>
                <c:pt idx="569">
                  <c:v>43088</c:v>
                </c:pt>
                <c:pt idx="570">
                  <c:v>43089</c:v>
                </c:pt>
                <c:pt idx="571">
                  <c:v>43090</c:v>
                </c:pt>
                <c:pt idx="572">
                  <c:v>43091</c:v>
                </c:pt>
                <c:pt idx="573">
                  <c:v>43096</c:v>
                </c:pt>
                <c:pt idx="574">
                  <c:v>43097</c:v>
                </c:pt>
                <c:pt idx="575">
                  <c:v>43098</c:v>
                </c:pt>
                <c:pt idx="576">
                  <c:v>43102</c:v>
                </c:pt>
                <c:pt idx="577">
                  <c:v>43103</c:v>
                </c:pt>
                <c:pt idx="578">
                  <c:v>43104</c:v>
                </c:pt>
                <c:pt idx="579">
                  <c:v>43105</c:v>
                </c:pt>
                <c:pt idx="580">
                  <c:v>43108</c:v>
                </c:pt>
                <c:pt idx="581">
                  <c:v>43109</c:v>
                </c:pt>
                <c:pt idx="582">
                  <c:v>43110</c:v>
                </c:pt>
                <c:pt idx="583">
                  <c:v>43111</c:v>
                </c:pt>
                <c:pt idx="584">
                  <c:v>43112</c:v>
                </c:pt>
                <c:pt idx="585">
                  <c:v>43115</c:v>
                </c:pt>
                <c:pt idx="586">
                  <c:v>43116</c:v>
                </c:pt>
                <c:pt idx="587">
                  <c:v>43117</c:v>
                </c:pt>
                <c:pt idx="588">
                  <c:v>43118</c:v>
                </c:pt>
                <c:pt idx="589">
                  <c:v>43119</c:v>
                </c:pt>
                <c:pt idx="590">
                  <c:v>43122</c:v>
                </c:pt>
                <c:pt idx="591">
                  <c:v>43123</c:v>
                </c:pt>
                <c:pt idx="592">
                  <c:v>43124</c:v>
                </c:pt>
                <c:pt idx="593">
                  <c:v>43125</c:v>
                </c:pt>
                <c:pt idx="594">
                  <c:v>43126</c:v>
                </c:pt>
                <c:pt idx="595">
                  <c:v>43129</c:v>
                </c:pt>
                <c:pt idx="596">
                  <c:v>43130</c:v>
                </c:pt>
                <c:pt idx="597">
                  <c:v>43131</c:v>
                </c:pt>
                <c:pt idx="598">
                  <c:v>43132</c:v>
                </c:pt>
                <c:pt idx="599">
                  <c:v>43133</c:v>
                </c:pt>
                <c:pt idx="600">
                  <c:v>43136</c:v>
                </c:pt>
                <c:pt idx="601">
                  <c:v>43137</c:v>
                </c:pt>
                <c:pt idx="602">
                  <c:v>43138</c:v>
                </c:pt>
                <c:pt idx="603">
                  <c:v>43139</c:v>
                </c:pt>
                <c:pt idx="604">
                  <c:v>43140</c:v>
                </c:pt>
                <c:pt idx="605">
                  <c:v>43143</c:v>
                </c:pt>
                <c:pt idx="606">
                  <c:v>43144</c:v>
                </c:pt>
                <c:pt idx="607">
                  <c:v>43145</c:v>
                </c:pt>
                <c:pt idx="608">
                  <c:v>43146</c:v>
                </c:pt>
                <c:pt idx="609">
                  <c:v>43147</c:v>
                </c:pt>
                <c:pt idx="610">
                  <c:v>43150</c:v>
                </c:pt>
                <c:pt idx="611">
                  <c:v>43151</c:v>
                </c:pt>
                <c:pt idx="612">
                  <c:v>43152</c:v>
                </c:pt>
                <c:pt idx="613">
                  <c:v>43153</c:v>
                </c:pt>
                <c:pt idx="614">
                  <c:v>43154</c:v>
                </c:pt>
                <c:pt idx="615">
                  <c:v>43157</c:v>
                </c:pt>
                <c:pt idx="616">
                  <c:v>43158</c:v>
                </c:pt>
                <c:pt idx="617">
                  <c:v>43159</c:v>
                </c:pt>
                <c:pt idx="618">
                  <c:v>43160</c:v>
                </c:pt>
                <c:pt idx="619">
                  <c:v>43161</c:v>
                </c:pt>
                <c:pt idx="620">
                  <c:v>43164</c:v>
                </c:pt>
                <c:pt idx="621">
                  <c:v>43165</c:v>
                </c:pt>
                <c:pt idx="622">
                  <c:v>43166</c:v>
                </c:pt>
                <c:pt idx="623">
                  <c:v>43167</c:v>
                </c:pt>
                <c:pt idx="624">
                  <c:v>43168</c:v>
                </c:pt>
                <c:pt idx="625">
                  <c:v>43171</c:v>
                </c:pt>
                <c:pt idx="626">
                  <c:v>43172</c:v>
                </c:pt>
                <c:pt idx="627">
                  <c:v>43173</c:v>
                </c:pt>
                <c:pt idx="628">
                  <c:v>43174</c:v>
                </c:pt>
                <c:pt idx="629">
                  <c:v>43175</c:v>
                </c:pt>
                <c:pt idx="630">
                  <c:v>43178</c:v>
                </c:pt>
                <c:pt idx="631">
                  <c:v>43179</c:v>
                </c:pt>
                <c:pt idx="632">
                  <c:v>43180</c:v>
                </c:pt>
                <c:pt idx="633">
                  <c:v>43181</c:v>
                </c:pt>
                <c:pt idx="634">
                  <c:v>43182</c:v>
                </c:pt>
                <c:pt idx="635">
                  <c:v>43185</c:v>
                </c:pt>
                <c:pt idx="636">
                  <c:v>43186</c:v>
                </c:pt>
                <c:pt idx="637">
                  <c:v>43187</c:v>
                </c:pt>
                <c:pt idx="638">
                  <c:v>43188</c:v>
                </c:pt>
                <c:pt idx="639">
                  <c:v>43193</c:v>
                </c:pt>
                <c:pt idx="640">
                  <c:v>43194</c:v>
                </c:pt>
                <c:pt idx="641">
                  <c:v>43195</c:v>
                </c:pt>
                <c:pt idx="642">
                  <c:v>43196</c:v>
                </c:pt>
                <c:pt idx="643">
                  <c:v>43199</c:v>
                </c:pt>
                <c:pt idx="644">
                  <c:v>43200</c:v>
                </c:pt>
                <c:pt idx="645">
                  <c:v>43201</c:v>
                </c:pt>
                <c:pt idx="646">
                  <c:v>43202</c:v>
                </c:pt>
                <c:pt idx="647">
                  <c:v>43203</c:v>
                </c:pt>
                <c:pt idx="648">
                  <c:v>43206</c:v>
                </c:pt>
                <c:pt idx="649">
                  <c:v>43207</c:v>
                </c:pt>
                <c:pt idx="650">
                  <c:v>43208</c:v>
                </c:pt>
                <c:pt idx="651">
                  <c:v>43209</c:v>
                </c:pt>
                <c:pt idx="652">
                  <c:v>43210</c:v>
                </c:pt>
                <c:pt idx="653">
                  <c:v>43213</c:v>
                </c:pt>
                <c:pt idx="654">
                  <c:v>43214</c:v>
                </c:pt>
                <c:pt idx="655">
                  <c:v>43215</c:v>
                </c:pt>
                <c:pt idx="656">
                  <c:v>43216</c:v>
                </c:pt>
                <c:pt idx="657">
                  <c:v>43217</c:v>
                </c:pt>
                <c:pt idx="658">
                  <c:v>43220</c:v>
                </c:pt>
                <c:pt idx="659">
                  <c:v>43222</c:v>
                </c:pt>
                <c:pt idx="660">
                  <c:v>43223</c:v>
                </c:pt>
                <c:pt idx="661">
                  <c:v>43224</c:v>
                </c:pt>
                <c:pt idx="662">
                  <c:v>43227</c:v>
                </c:pt>
                <c:pt idx="663">
                  <c:v>43228</c:v>
                </c:pt>
                <c:pt idx="664">
                  <c:v>43229</c:v>
                </c:pt>
                <c:pt idx="665">
                  <c:v>43230</c:v>
                </c:pt>
                <c:pt idx="666">
                  <c:v>43231</c:v>
                </c:pt>
                <c:pt idx="667">
                  <c:v>43234</c:v>
                </c:pt>
                <c:pt idx="668">
                  <c:v>43235</c:v>
                </c:pt>
                <c:pt idx="669">
                  <c:v>43236</c:v>
                </c:pt>
                <c:pt idx="670">
                  <c:v>43237</c:v>
                </c:pt>
                <c:pt idx="671">
                  <c:v>43238</c:v>
                </c:pt>
                <c:pt idx="672">
                  <c:v>43241</c:v>
                </c:pt>
                <c:pt idx="673">
                  <c:v>43242</c:v>
                </c:pt>
                <c:pt idx="674">
                  <c:v>43243</c:v>
                </c:pt>
                <c:pt idx="675">
                  <c:v>43244</c:v>
                </c:pt>
                <c:pt idx="676">
                  <c:v>43245</c:v>
                </c:pt>
                <c:pt idx="677">
                  <c:v>43248</c:v>
                </c:pt>
                <c:pt idx="678">
                  <c:v>43249</c:v>
                </c:pt>
                <c:pt idx="679">
                  <c:v>43250</c:v>
                </c:pt>
                <c:pt idx="680">
                  <c:v>43251</c:v>
                </c:pt>
                <c:pt idx="681">
                  <c:v>43252</c:v>
                </c:pt>
                <c:pt idx="682">
                  <c:v>43255</c:v>
                </c:pt>
                <c:pt idx="683">
                  <c:v>43256</c:v>
                </c:pt>
                <c:pt idx="684">
                  <c:v>43257</c:v>
                </c:pt>
                <c:pt idx="685">
                  <c:v>43258</c:v>
                </c:pt>
                <c:pt idx="686">
                  <c:v>43259</c:v>
                </c:pt>
                <c:pt idx="687">
                  <c:v>43262</c:v>
                </c:pt>
                <c:pt idx="688">
                  <c:v>43263</c:v>
                </c:pt>
                <c:pt idx="689">
                  <c:v>43264</c:v>
                </c:pt>
                <c:pt idx="690">
                  <c:v>43265</c:v>
                </c:pt>
              </c:numCache>
            </c:numRef>
          </c:cat>
          <c:val>
            <c:numRef>
              <c:f>Eur6M!$BJ$5:$BJ$695</c:f>
              <c:numCache>
                <c:formatCode>0.0000%</c:formatCode>
                <c:ptCount val="691"/>
                <c:pt idx="0">
                  <c:v>2.4300000000004727E-4</c:v>
                </c:pt>
                <c:pt idx="1">
                  <c:v>2.4330006334905737E-4</c:v>
                </c:pt>
                <c:pt idx="2">
                  <c:v>2.4353977867380604E-4</c:v>
                </c:pt>
                <c:pt idx="3">
                  <c:v>2.4383688777964853E-4</c:v>
                </c:pt>
                <c:pt idx="4">
                  <c:v>2.4418661027017827E-4</c:v>
                </c:pt>
                <c:pt idx="5">
                  <c:v>2.4535373632848388E-4</c:v>
                </c:pt>
                <c:pt idx="6">
                  <c:v>2.4601183933446123E-4</c:v>
                </c:pt>
                <c:pt idx="7">
                  <c:v>2.4654873596871623E-4</c:v>
                </c:pt>
                <c:pt idx="8">
                  <c:v>2.4710705149236554E-4</c:v>
                </c:pt>
                <c:pt idx="9">
                  <c:v>2.4768116812594354E-4</c:v>
                </c:pt>
                <c:pt idx="10">
                  <c:v>2.4924965574863654E-4</c:v>
                </c:pt>
                <c:pt idx="11">
                  <c:v>2.5001910311908638E-4</c:v>
                </c:pt>
                <c:pt idx="12">
                  <c:v>2.5058377155219103E-4</c:v>
                </c:pt>
                <c:pt idx="13">
                  <c:v>2.5112802217883373E-4</c:v>
                </c:pt>
                <c:pt idx="14">
                  <c:v>2.5164539980547632E-4</c:v>
                </c:pt>
                <c:pt idx="15">
                  <c:v>2.5274109830856779E-4</c:v>
                </c:pt>
                <c:pt idx="16">
                  <c:v>2.5331288940193286E-4</c:v>
                </c:pt>
                <c:pt idx="17">
                  <c:v>2.5359488710537277E-4</c:v>
                </c:pt>
                <c:pt idx="18">
                  <c:v>2.5380876845559897E-4</c:v>
                </c:pt>
                <c:pt idx="19">
                  <c:v>2.5394724087732473E-4</c:v>
                </c:pt>
                <c:pt idx="20">
                  <c:v>2.540689223363079E-4</c:v>
                </c:pt>
                <c:pt idx="21">
                  <c:v>2.500000001691961E-4</c:v>
                </c:pt>
                <c:pt idx="22">
                  <c:v>2.4977609704194843E-4</c:v>
                </c:pt>
                <c:pt idx="23">
                  <c:v>2.4947838391746577E-4</c:v>
                </c:pt>
                <c:pt idx="24">
                  <c:v>2.4911191365453874E-4</c:v>
                </c:pt>
                <c:pt idx="25">
                  <c:v>2.4868168624435773E-4</c:v>
                </c:pt>
                <c:pt idx="26">
                  <c:v>2.4705766797196882E-4</c:v>
                </c:pt>
                <c:pt idx="27">
                  <c:v>2.464213544505346E-4</c:v>
                </c:pt>
                <c:pt idx="28">
                  <c:v>2.457454906526399E-4</c:v>
                </c:pt>
                <c:pt idx="29">
                  <c:v>2.4503475932741831E-4</c:v>
                </c:pt>
                <c:pt idx="30">
                  <c:v>2.4429379034805791E-4</c:v>
                </c:pt>
                <c:pt idx="31">
                  <c:v>2.4193496303787638E-4</c:v>
                </c:pt>
                <c:pt idx="32">
                  <c:v>2.4111828460266854E-4</c:v>
                </c:pt>
                <c:pt idx="33">
                  <c:v>2.4029372470055302E-4</c:v>
                </c:pt>
                <c:pt idx="34">
                  <c:v>2.3946559593103809E-4</c:v>
                </c:pt>
                <c:pt idx="35">
                  <c:v>2.386381580150514E-4</c:v>
                </c:pt>
                <c:pt idx="36">
                  <c:v>2.3620179340784735E-4</c:v>
                </c:pt>
                <c:pt idx="37">
                  <c:v>2.3541865853090021E-4</c:v>
                </c:pt>
                <c:pt idx="38">
                  <c:v>2.3465671992638261E-4</c:v>
                </c:pt>
                <c:pt idx="39">
                  <c:v>2.3391992004461682E-4</c:v>
                </c:pt>
                <c:pt idx="40">
                  <c:v>2.3321214845646604E-4</c:v>
                </c:pt>
                <c:pt idx="41">
                  <c:v>2.3085471917220341E-4</c:v>
                </c:pt>
                <c:pt idx="42">
                  <c:v>2.3039950412010222E-4</c:v>
                </c:pt>
                <c:pt idx="43">
                  <c:v>2.2999999999982507E-4</c:v>
                </c:pt>
                <c:pt idx="44">
                  <c:v>2.2966650779766544E-4</c:v>
                </c:pt>
                <c:pt idx="45">
                  <c:v>2.2969748863517156E-4</c:v>
                </c:pt>
                <c:pt idx="46">
                  <c:v>2.289881780450788E-4</c:v>
                </c:pt>
                <c:pt idx="47">
                  <c:v>2.289579798684419E-4</c:v>
                </c:pt>
                <c:pt idx="48">
                  <c:v>2.2897389217161099E-4</c:v>
                </c:pt>
                <c:pt idx="49">
                  <c:v>2.2903117682644488E-4</c:v>
                </c:pt>
                <c:pt idx="50">
                  <c:v>2.3051535866719527E-4</c:v>
                </c:pt>
                <c:pt idx="51">
                  <c:v>2.2958094600482339E-4</c:v>
                </c:pt>
                <c:pt idx="52">
                  <c:v>2.2977569009103571E-4</c:v>
                </c:pt>
                <c:pt idx="53">
                  <c:v>2.2998437950651096E-4</c:v>
                </c:pt>
                <c:pt idx="54">
                  <c:v>2.3020261003393042E-4</c:v>
                </c:pt>
                <c:pt idx="55">
                  <c:v>2.3221881572001583E-4</c:v>
                </c:pt>
                <c:pt idx="56">
                  <c:v>2.3108452837119632E-4</c:v>
                </c:pt>
                <c:pt idx="57">
                  <c:v>2.3128607066181243E-4</c:v>
                </c:pt>
                <c:pt idx="58">
                  <c:v>2.314717304426949E-4</c:v>
                </c:pt>
                <c:pt idx="59">
                  <c:v>2.3163743739336966E-4</c:v>
                </c:pt>
                <c:pt idx="60">
                  <c:v>2.3202099999625103E-4</c:v>
                </c:pt>
                <c:pt idx="61">
                  <c:v>2.3202755751405846E-4</c:v>
                </c:pt>
                <c:pt idx="62">
                  <c:v>2.3199074200472885E-4</c:v>
                </c:pt>
                <c:pt idx="63">
                  <c:v>2.3150962906199086E-4</c:v>
                </c:pt>
                <c:pt idx="64">
                  <c:v>2.2000000000029933E-4</c:v>
                </c:pt>
                <c:pt idx="65">
                  <c:v>2.1978456051163287E-4</c:v>
                </c:pt>
                <c:pt idx="66">
                  <c:v>2.195593464782763E-4</c:v>
                </c:pt>
                <c:pt idx="67">
                  <c:v>2.1932537709770327E-4</c:v>
                </c:pt>
                <c:pt idx="68">
                  <c:v>2.1908352386926997E-4</c:v>
                </c:pt>
                <c:pt idx="69">
                  <c:v>2.1831716065769802E-4</c:v>
                </c:pt>
                <c:pt idx="70">
                  <c:v>2.1804953311251789E-4</c:v>
                </c:pt>
                <c:pt idx="71">
                  <c:v>2.1777616377260578E-4</c:v>
                </c:pt>
                <c:pt idx="72">
                  <c:v>2.1749703795915408E-4</c:v>
                </c:pt>
                <c:pt idx="73">
                  <c:v>2.1721199329699455E-4</c:v>
                </c:pt>
                <c:pt idx="74">
                  <c:v>2.163175070238119E-4</c:v>
                </c:pt>
                <c:pt idx="75">
                  <c:v>2.1600420929319614E-4</c:v>
                </c:pt>
                <c:pt idx="76">
                  <c:v>2.1568196539745299E-4</c:v>
                </c:pt>
                <c:pt idx="77">
                  <c:v>2.1534972678676409E-4</c:v>
                </c:pt>
                <c:pt idx="78">
                  <c:v>2.1500629721538954E-4</c:v>
                </c:pt>
                <c:pt idx="79">
                  <c:v>2.1389468485718337E-4</c:v>
                </c:pt>
                <c:pt idx="80">
                  <c:v>2.1349157508920004E-4</c:v>
                </c:pt>
                <c:pt idx="81">
                  <c:v>2.1306907771101812E-4</c:v>
                </c:pt>
                <c:pt idx="82">
                  <c:v>2.1262511030927501E-4</c:v>
                </c:pt>
                <c:pt idx="83">
                  <c:v>2.1215744277863953E-4</c:v>
                </c:pt>
                <c:pt idx="84">
                  <c:v>2.1058772295989603E-4</c:v>
                </c:pt>
                <c:pt idx="85">
                  <c:v>2.1000000000036557E-4</c:v>
                </c:pt>
                <c:pt idx="86">
                  <c:v>2.0940896915763699E-4</c:v>
                </c:pt>
                <c:pt idx="87">
                  <c:v>2.0884657759925906E-4</c:v>
                </c:pt>
                <c:pt idx="88">
                  <c:v>2.0831163220666075E-4</c:v>
                </c:pt>
                <c:pt idx="89">
                  <c:v>2.0685958521851776E-4</c:v>
                </c:pt>
                <c:pt idx="90">
                  <c:v>2.0642255114101902E-4</c:v>
                </c:pt>
                <c:pt idx="91">
                  <c:v>2.0600704101097984E-4</c:v>
                </c:pt>
                <c:pt idx="92">
                  <c:v>2.0561187905858899E-4</c:v>
                </c:pt>
                <c:pt idx="93">
                  <c:v>2.0523589240315279E-4</c:v>
                </c:pt>
                <c:pt idx="94">
                  <c:v>2.0421129878485272E-4</c:v>
                </c:pt>
                <c:pt idx="95">
                  <c:v>2.0390034233393455E-4</c:v>
                </c:pt>
                <c:pt idx="96">
                  <c:v>2.0360274013786118E-4</c:v>
                </c:pt>
                <c:pt idx="97">
                  <c:v>2.0331733666118507E-4</c:v>
                </c:pt>
                <c:pt idx="98">
                  <c:v>2.0304297925450172E-4</c:v>
                </c:pt>
                <c:pt idx="99">
                  <c:v>2.0227470033489799E-4</c:v>
                </c:pt>
                <c:pt idx="100">
                  <c:v>2.0203305853514145E-4</c:v>
                </c:pt>
                <c:pt idx="101">
                  <c:v>2.0179674291751762E-4</c:v>
                </c:pt>
                <c:pt idx="102">
                  <c:v>2.0156461817303682E-4</c:v>
                </c:pt>
                <c:pt idx="103">
                  <c:v>2.0133555188226607E-4</c:v>
                </c:pt>
                <c:pt idx="104">
                  <c:v>2.0048169064303185E-4</c:v>
                </c:pt>
                <c:pt idx="105">
                  <c:v>2.00244397672107E-4</c:v>
                </c:pt>
                <c:pt idx="106">
                  <c:v>2.0000000000000695E-4</c:v>
                </c:pt>
                <c:pt idx="107">
                  <c:v>1.9957501128870135E-4</c:v>
                </c:pt>
                <c:pt idx="108">
                  <c:v>1.994522220451264E-4</c:v>
                </c:pt>
                <c:pt idx="109">
                  <c:v>1.9899390094897966E-4</c:v>
                </c:pt>
                <c:pt idx="110">
                  <c:v>1.9884818463952617E-4</c:v>
                </c:pt>
                <c:pt idx="111">
                  <c:v>1.9872047988406011E-4</c:v>
                </c:pt>
                <c:pt idx="112">
                  <c:v>1.9856575147835266E-4</c:v>
                </c:pt>
                <c:pt idx="113">
                  <c:v>1.9850205869993362E-4</c:v>
                </c:pt>
                <c:pt idx="114">
                  <c:v>1.9834255130693118E-4</c:v>
                </c:pt>
                <c:pt idx="115">
                  <c:v>1.9831687115110327E-4</c:v>
                </c:pt>
                <c:pt idx="116">
                  <c:v>1.9830698906812526E-4</c:v>
                </c:pt>
                <c:pt idx="117">
                  <c:v>1.984777952992384E-4</c:v>
                </c:pt>
                <c:pt idx="118">
                  <c:v>1.9842486481880852E-4</c:v>
                </c:pt>
                <c:pt idx="119">
                  <c:v>1.9847975912768847E-4</c:v>
                </c:pt>
                <c:pt idx="120">
                  <c:v>1.9855549324753342E-4</c:v>
                </c:pt>
                <c:pt idx="121">
                  <c:v>1.9864376945431263E-4</c:v>
                </c:pt>
                <c:pt idx="122">
                  <c:v>1.9919486387193027E-4</c:v>
                </c:pt>
                <c:pt idx="123">
                  <c:v>1.9940450752163548E-4</c:v>
                </c:pt>
                <c:pt idx="124">
                  <c:v>1.9956398004247636E-4</c:v>
                </c:pt>
                <c:pt idx="125">
                  <c:v>1.9936003262953659E-4</c:v>
                </c:pt>
                <c:pt idx="126">
                  <c:v>2.003309504126023E-4</c:v>
                </c:pt>
                <c:pt idx="127">
                  <c:v>1.9999999999781578E-4</c:v>
                </c:pt>
                <c:pt idx="128">
                  <c:v>2.0023637482528676E-4</c:v>
                </c:pt>
                <c:pt idx="129">
                  <c:v>2.0049709345317584E-4</c:v>
                </c:pt>
                <c:pt idx="130">
                  <c:v>2.0078008608840294E-4</c:v>
                </c:pt>
                <c:pt idx="131">
                  <c:v>2.0289599400807431E-4</c:v>
                </c:pt>
                <c:pt idx="132">
                  <c:v>2.0209479189710312E-4</c:v>
                </c:pt>
                <c:pt idx="133">
                  <c:v>2.0245949871529131E-4</c:v>
                </c:pt>
                <c:pt idx="134">
                  <c:v>2.0283489540083146E-4</c:v>
                </c:pt>
                <c:pt idx="135">
                  <c:v>2.0321919036345946E-4</c:v>
                </c:pt>
                <c:pt idx="136">
                  <c:v>2.0586409268734136E-4</c:v>
                </c:pt>
                <c:pt idx="137">
                  <c:v>2.0481091218360069E-4</c:v>
                </c:pt>
                <c:pt idx="138">
                  <c:v>2.052142156799921E-4</c:v>
                </c:pt>
                <c:pt idx="139">
                  <c:v>2.0561650251116155E-4</c:v>
                </c:pt>
                <c:pt idx="140">
                  <c:v>2.0601625928747688E-4</c:v>
                </c:pt>
                <c:pt idx="141">
                  <c:v>2.0836953525037961E-4</c:v>
                </c:pt>
                <c:pt idx="142">
                  <c:v>2.0756110902719348E-4</c:v>
                </c:pt>
                <c:pt idx="143">
                  <c:v>2.0792690566869522E-4</c:v>
                </c:pt>
                <c:pt idx="144">
                  <c:v>2.0828192651333013E-4</c:v>
                </c:pt>
                <c:pt idx="145">
                  <c:v>2.0862493637209797E-4</c:v>
                </c:pt>
                <c:pt idx="146">
                  <c:v>2.0983114883297717E-4</c:v>
                </c:pt>
                <c:pt idx="147">
                  <c:v>2.0999999999981179E-4</c:v>
                </c:pt>
                <c:pt idx="148">
                  <c:v>2.10123078096222E-4</c:v>
                </c:pt>
                <c:pt idx="149">
                  <c:v>2.1020250588795706E-4</c:v>
                </c:pt>
                <c:pt idx="150">
                  <c:v>2.0942461039663929E-4</c:v>
                </c:pt>
                <c:pt idx="151">
                  <c:v>2.0978221820521138E-4</c:v>
                </c:pt>
                <c:pt idx="152">
                  <c:v>2.1007898234829935E-4</c:v>
                </c:pt>
                <c:pt idx="153">
                  <c:v>2.0997673030190411E-4</c:v>
                </c:pt>
                <c:pt idx="154">
                  <c:v>2.098574131075185E-4</c:v>
                </c:pt>
                <c:pt idx="155">
                  <c:v>2.0790144297477112E-4</c:v>
                </c:pt>
                <c:pt idx="156">
                  <c:v>2.0864701212428984E-4</c:v>
                </c:pt>
                <c:pt idx="157">
                  <c:v>2.0913485977470044E-4</c:v>
                </c:pt>
                <c:pt idx="158">
                  <c:v>2.0899092431636571E-4</c:v>
                </c:pt>
                <c:pt idx="159">
                  <c:v>2.088556923902737E-4</c:v>
                </c:pt>
                <c:pt idx="160">
                  <c:v>2.0685891780793152E-4</c:v>
                </c:pt>
                <c:pt idx="161">
                  <c:v>2.0770002187245267E-4</c:v>
                </c:pt>
                <c:pt idx="162">
                  <c:v>2.0843601302162511E-4</c:v>
                </c:pt>
                <c:pt idx="163">
                  <c:v>2.0842832537501884E-4</c:v>
                </c:pt>
                <c:pt idx="164">
                  <c:v>2.0845429343880511E-4</c:v>
                </c:pt>
                <c:pt idx="165">
                  <c:v>2.0760171788830066E-4</c:v>
                </c:pt>
                <c:pt idx="166">
                  <c:v>2.0821366593422284E-4</c:v>
                </c:pt>
                <c:pt idx="167">
                  <c:v>2.0921081454804087E-4</c:v>
                </c:pt>
                <c:pt idx="168">
                  <c:v>2.0953649795590982E-4</c:v>
                </c:pt>
                <c:pt idx="169">
                  <c:v>2.0974333955200121E-4</c:v>
                </c:pt>
                <c:pt idx="170">
                  <c:v>2.0999999999965038E-4</c:v>
                </c:pt>
                <c:pt idx="171">
                  <c:v>2.1130044668220312E-4</c:v>
                </c:pt>
                <c:pt idx="172">
                  <c:v>2.1142438285874304E-4</c:v>
                </c:pt>
                <c:pt idx="173">
                  <c:v>2.1186904129559013E-4</c:v>
                </c:pt>
                <c:pt idx="174">
                  <c:v>2.1234771631040698E-4</c:v>
                </c:pt>
                <c:pt idx="175">
                  <c:v>2.1285978488418009E-4</c:v>
                </c:pt>
                <c:pt idx="176">
                  <c:v>2.1602149431762307E-4</c:v>
                </c:pt>
                <c:pt idx="177">
                  <c:v>2.152311591470368E-4</c:v>
                </c:pt>
                <c:pt idx="178">
                  <c:v>2.1590247498143403E-4</c:v>
                </c:pt>
                <c:pt idx="179">
                  <c:v>2.1660442110845051E-4</c:v>
                </c:pt>
                <c:pt idx="180">
                  <c:v>2.1733669945788383E-4</c:v>
                </c:pt>
                <c:pt idx="181">
                  <c:v>2.2160679519455618E-4</c:v>
                </c:pt>
                <c:pt idx="182">
                  <c:v>2.2056479839926253E-4</c:v>
                </c:pt>
                <c:pt idx="183">
                  <c:v>2.2144589153913168E-4</c:v>
                </c:pt>
                <c:pt idx="184">
                  <c:v>2.2235650332357869E-4</c:v>
                </c:pt>
                <c:pt idx="185">
                  <c:v>2.232966606307754E-4</c:v>
                </c:pt>
                <c:pt idx="186">
                  <c:v>2.296417451921615E-4</c:v>
                </c:pt>
                <c:pt idx="187">
                  <c:v>2.2735490742512704E-4</c:v>
                </c:pt>
                <c:pt idx="188">
                  <c:v>2.2844482029240755E-4</c:v>
                </c:pt>
                <c:pt idx="189">
                  <c:v>2.2956541481537412E-4</c:v>
                </c:pt>
                <c:pt idx="190">
                  <c:v>2.3071704282887212E-4</c:v>
                </c:pt>
                <c:pt idx="191">
                  <c:v>2.4785491628741464E-4</c:v>
                </c:pt>
                <c:pt idx="192">
                  <c:v>2.4999999992865273E-4</c:v>
                </c:pt>
                <c:pt idx="193">
                  <c:v>2.5122455699483592E-4</c:v>
                </c:pt>
                <c:pt idx="194">
                  <c:v>2.5246424816368582E-4</c:v>
                </c:pt>
                <c:pt idx="195">
                  <c:v>2.5535340226183608E-4</c:v>
                </c:pt>
                <c:pt idx="196">
                  <c:v>2.5577124371191779E-4</c:v>
                </c:pt>
                <c:pt idx="197">
                  <c:v>2.5888005538570087E-4</c:v>
                </c:pt>
                <c:pt idx="198">
                  <c:v>2.6020430361546913E-4</c:v>
                </c:pt>
                <c:pt idx="199">
                  <c:v>2.6154130245623921E-4</c:v>
                </c:pt>
                <c:pt idx="200">
                  <c:v>2.6371929845698589E-4</c:v>
                </c:pt>
                <c:pt idx="201">
                  <c:v>2.6464185224547333E-4</c:v>
                </c:pt>
                <c:pt idx="202">
                  <c:v>2.6839999507356836E-4</c:v>
                </c:pt>
                <c:pt idx="203">
                  <c:v>2.6980250965630043E-4</c:v>
                </c:pt>
                <c:pt idx="204">
                  <c:v>2.7121381122669174E-4</c:v>
                </c:pt>
                <c:pt idx="205">
                  <c:v>2.7301220065742692E-4</c:v>
                </c:pt>
                <c:pt idx="206">
                  <c:v>2.7423716405112407E-4</c:v>
                </c:pt>
                <c:pt idx="207">
                  <c:v>2.7837666229244841E-4</c:v>
                </c:pt>
                <c:pt idx="208">
                  <c:v>2.7982495734416149E-4</c:v>
                </c:pt>
                <c:pt idx="209">
                  <c:v>2.812764955768157E-4</c:v>
                </c:pt>
                <c:pt idx="210">
                  <c:v>2.830411271986978E-4</c:v>
                </c:pt>
                <c:pt idx="211">
                  <c:v>2.8451926948726682E-4</c:v>
                </c:pt>
                <c:pt idx="212">
                  <c:v>2.8854947178418689E-4</c:v>
                </c:pt>
                <c:pt idx="213">
                  <c:v>2.8999999999998835E-4</c:v>
                </c:pt>
                <c:pt idx="214">
                  <c:v>2.9144206706053512E-4</c:v>
                </c:pt>
                <c:pt idx="215">
                  <c:v>2.9347183324039097E-4</c:v>
                </c:pt>
                <c:pt idx="216">
                  <c:v>2.9459758588266228E-4</c:v>
                </c:pt>
                <c:pt idx="217">
                  <c:v>2.9846782599951067E-4</c:v>
                </c:pt>
                <c:pt idx="218">
                  <c:v>2.9984016775365933E-4</c:v>
                </c:pt>
                <c:pt idx="219">
                  <c:v>3.0120302083839253E-4</c:v>
                </c:pt>
                <c:pt idx="220">
                  <c:v>3.0343962915894745E-4</c:v>
                </c:pt>
                <c:pt idx="221">
                  <c:v>3.0435131944143431E-4</c:v>
                </c:pt>
                <c:pt idx="222">
                  <c:v>3.078984672330949E-4</c:v>
                </c:pt>
                <c:pt idx="223">
                  <c:v>3.0921873369577324E-4</c:v>
                </c:pt>
                <c:pt idx="224">
                  <c:v>3.1053445248013068E-4</c:v>
                </c:pt>
                <c:pt idx="225">
                  <c:v>3.1291029414495526E-4</c:v>
                </c:pt>
                <c:pt idx="226">
                  <c:v>3.1369124531284697E-4</c:v>
                </c:pt>
                <c:pt idx="227">
                  <c:v>3.1707252101408973E-4</c:v>
                </c:pt>
                <c:pt idx="228">
                  <c:v>3.1837780639560985E-4</c:v>
                </c:pt>
                <c:pt idx="229">
                  <c:v>3.196843208509292E-4</c:v>
                </c:pt>
                <c:pt idx="230">
                  <c:v>3.2212833702923105E-4</c:v>
                </c:pt>
                <c:pt idx="231">
                  <c:v>3.2287231609388038E-4</c:v>
                </c:pt>
                <c:pt idx="232">
                  <c:v>3.2570239530104752E-4</c:v>
                </c:pt>
                <c:pt idx="233">
                  <c:v>3.2647484691189315E-4</c:v>
                </c:pt>
                <c:pt idx="234">
                  <c:v>3.2726061285478646E-4</c:v>
                </c:pt>
                <c:pt idx="235">
                  <c:v>3.2862336094462868E-4</c:v>
                </c:pt>
                <c:pt idx="236">
                  <c:v>3.3000000000019662E-4</c:v>
                </c:pt>
                <c:pt idx="237">
                  <c:v>3.34721367235643E-4</c:v>
                </c:pt>
                <c:pt idx="238">
                  <c:v>3.3555171227330074E-4</c:v>
                </c:pt>
                <c:pt idx="239">
                  <c:v>3.3695734856442063E-4</c:v>
                </c:pt>
                <c:pt idx="240">
                  <c:v>3.3837624257002482E-4</c:v>
                </c:pt>
                <c:pt idx="241">
                  <c:v>3.3981151807245102E-4</c:v>
                </c:pt>
                <c:pt idx="242">
                  <c:v>3.4496732036508798E-4</c:v>
                </c:pt>
                <c:pt idx="243">
                  <c:v>3.4577964208114547E-4</c:v>
                </c:pt>
                <c:pt idx="244">
                  <c:v>3.4734441319868667E-4</c:v>
                </c:pt>
                <c:pt idx="245">
                  <c:v>3.4894474735382543E-4</c:v>
                </c:pt>
                <c:pt idx="246">
                  <c:v>3.5058391461586011E-4</c:v>
                </c:pt>
                <c:pt idx="247">
                  <c:v>3.5683240978287415E-4</c:v>
                </c:pt>
                <c:pt idx="248">
                  <c:v>3.5759504767517381E-4</c:v>
                </c:pt>
                <c:pt idx="249">
                  <c:v>3.5947816307227112E-4</c:v>
                </c:pt>
                <c:pt idx="250">
                  <c:v>3.6142017093817057E-4</c:v>
                </c:pt>
                <c:pt idx="251">
                  <c:v>3.6342448766490341E-4</c:v>
                </c:pt>
                <c:pt idx="252">
                  <c:v>3.7144915630195542E-4</c:v>
                </c:pt>
                <c:pt idx="253">
                  <c:v>3.7213390280801874E-4</c:v>
                </c:pt>
                <c:pt idx="254">
                  <c:v>3.7450174152251197E-4</c:v>
                </c:pt>
                <c:pt idx="255">
                  <c:v>3.7695282654983173E-4</c:v>
                </c:pt>
                <c:pt idx="256">
                  <c:v>3.8149001169348647E-4</c:v>
                </c:pt>
                <c:pt idx="257">
                  <c:v>3.9000000000005149E-4</c:v>
                </c:pt>
                <c:pt idx="258">
                  <c:v>3.9300725077768027E-4</c:v>
                </c:pt>
                <c:pt idx="259">
                  <c:v>3.9604831502425687E-4</c:v>
                </c:pt>
                <c:pt idx="260">
                  <c:v>3.9911981537545913E-4</c:v>
                </c:pt>
                <c:pt idx="261">
                  <c:v>4.0221837725857787E-4</c:v>
                </c:pt>
                <c:pt idx="262">
                  <c:v>4.1164272822194145E-4</c:v>
                </c:pt>
                <c:pt idx="263">
                  <c:v>4.1481584630275928E-4</c:v>
                </c:pt>
                <c:pt idx="264">
                  <c:v>4.1799919489891304E-4</c:v>
                </c:pt>
                <c:pt idx="265">
                  <c:v>4.2118941617375673E-4</c:v>
                </c:pt>
                <c:pt idx="266">
                  <c:v>4.3657328789071045E-4</c:v>
                </c:pt>
                <c:pt idx="267">
                  <c:v>4.3699389334013987E-4</c:v>
                </c:pt>
                <c:pt idx="268">
                  <c:v>4.3712628369216636E-4</c:v>
                </c:pt>
                <c:pt idx="269">
                  <c:v>4.402873826589285E-4</c:v>
                </c:pt>
                <c:pt idx="270">
                  <c:v>4.4343192753967657E-4</c:v>
                </c:pt>
                <c:pt idx="271">
                  <c:v>4.4655658281090481E-4</c:v>
                </c:pt>
                <c:pt idx="272">
                  <c:v>4.5577789757147291E-4</c:v>
                </c:pt>
                <c:pt idx="273">
                  <c:v>4.587896949631759E-4</c:v>
                </c:pt>
                <c:pt idx="274">
                  <c:v>4.617649669796271E-4</c:v>
                </c:pt>
                <c:pt idx="275">
                  <c:v>4.6470039484260714E-4</c:v>
                </c:pt>
                <c:pt idx="276">
                  <c:v>4.6759266256770601E-4</c:v>
                </c:pt>
                <c:pt idx="277">
                  <c:v>4.704146050401077E-4</c:v>
                </c:pt>
                <c:pt idx="278">
                  <c:v>4.7866391016771658E-4</c:v>
                </c:pt>
                <c:pt idx="279">
                  <c:v>4.7999999999996483E-4</c:v>
                </c:pt>
                <c:pt idx="280">
                  <c:v>4.8278112105540447E-4</c:v>
                </c:pt>
                <c:pt idx="281">
                  <c:v>4.8552423072233223E-4</c:v>
                </c:pt>
                <c:pt idx="282">
                  <c:v>4.9403643222038275E-4</c:v>
                </c:pt>
                <c:pt idx="283">
                  <c:v>4.9617623101409899E-4</c:v>
                </c:pt>
                <c:pt idx="284">
                  <c:v>4.9877394296417689E-4</c:v>
                </c:pt>
                <c:pt idx="285">
                  <c:v>5.0135142928932309E-4</c:v>
                </c:pt>
                <c:pt idx="286">
                  <c:v>5.0391161531714186E-4</c:v>
                </c:pt>
                <c:pt idx="287">
                  <c:v>5.1138375833793901E-4</c:v>
                </c:pt>
                <c:pt idx="288">
                  <c:v>5.1403747332601777E-4</c:v>
                </c:pt>
                <c:pt idx="289">
                  <c:v>5.1655464808945224E-4</c:v>
                </c:pt>
                <c:pt idx="290">
                  <c:v>5.1907184070115102E-4</c:v>
                </c:pt>
                <c:pt idx="291">
                  <c:v>5.215918985444376E-4</c:v>
                </c:pt>
                <c:pt idx="292">
                  <c:v>5.2908340058341547E-4</c:v>
                </c:pt>
                <c:pt idx="293">
                  <c:v>5.317573401957547E-4</c:v>
                </c:pt>
                <c:pt idx="294">
                  <c:v>5.343340452338216E-4</c:v>
                </c:pt>
                <c:pt idx="295">
                  <c:v>5.3693046597101711E-4</c:v>
                </c:pt>
                <c:pt idx="296">
                  <c:v>5.3954937184550052E-4</c:v>
                </c:pt>
                <c:pt idx="297">
                  <c:v>5.4813325531005404E-4</c:v>
                </c:pt>
                <c:pt idx="298">
                  <c:v>5.5030484578901364E-4</c:v>
                </c:pt>
                <c:pt idx="299">
                  <c:v>5.5396066048911754E-4</c:v>
                </c:pt>
                <c:pt idx="300">
                  <c:v>5.5695245434924203E-4</c:v>
                </c:pt>
                <c:pt idx="301">
                  <c:v>5.5999999994007122E-4</c:v>
                </c:pt>
                <c:pt idx="302">
                  <c:v>5.6951644354332246E-4</c:v>
                </c:pt>
                <c:pt idx="303">
                  <c:v>5.7280866631157163E-4</c:v>
                </c:pt>
                <c:pt idx="304">
                  <c:v>5.7615614051006493E-4</c:v>
                </c:pt>
                <c:pt idx="305">
                  <c:v>5.7955599931202651E-4</c:v>
                </c:pt>
                <c:pt idx="306">
                  <c:v>5.8300537908241286E-4</c:v>
                </c:pt>
                <c:pt idx="307">
                  <c:v>5.9362205567697098E-4</c:v>
                </c:pt>
                <c:pt idx="308">
                  <c:v>5.972409467336836E-4</c:v>
                </c:pt>
                <c:pt idx="309">
                  <c:v>6.008950884033743E-4</c:v>
                </c:pt>
                <c:pt idx="310">
                  <c:v>6.0458163617504274E-4</c:v>
                </c:pt>
                <c:pt idx="311">
                  <c:v>6.0829774872502886E-4</c:v>
                </c:pt>
                <c:pt idx="312">
                  <c:v>6.1959510957360379E-4</c:v>
                </c:pt>
                <c:pt idx="313">
                  <c:v>6.2340113169085385E-4</c:v>
                </c:pt>
                <c:pt idx="314">
                  <c:v>6.2722255973606574E-4</c:v>
                </c:pt>
                <c:pt idx="315">
                  <c:v>6.3105657149205437E-4</c:v>
                </c:pt>
                <c:pt idx="316">
                  <c:v>6.3490034792590042E-4</c:v>
                </c:pt>
                <c:pt idx="317">
                  <c:v>6.50316831187745E-4</c:v>
                </c:pt>
                <c:pt idx="318">
                  <c:v>6.5416725692819095E-4</c:v>
                </c:pt>
                <c:pt idx="319">
                  <c:v>6.5801059999880162E-4</c:v>
                </c:pt>
                <c:pt idx="320">
                  <c:v>6.6184406364993209E-4</c:v>
                </c:pt>
                <c:pt idx="321">
                  <c:v>6.6000000028199177E-4</c:v>
                </c:pt>
                <c:pt idx="322">
                  <c:v>6.6099626820556427E-4</c:v>
                </c:pt>
                <c:pt idx="323">
                  <c:v>6.6486571840228682E-4</c:v>
                </c:pt>
                <c:pt idx="324">
                  <c:v>6.6871147931377975E-4</c:v>
                </c:pt>
                <c:pt idx="325">
                  <c:v>6.7253437631693705E-4</c:v>
                </c:pt>
                <c:pt idx="326">
                  <c:v>6.8597245772387093E-4</c:v>
                </c:pt>
                <c:pt idx="327">
                  <c:v>6.8761367196157211E-4</c:v>
                </c:pt>
                <c:pt idx="328">
                  <c:v>6.9133446923892847E-4</c:v>
                </c:pt>
                <c:pt idx="329">
                  <c:v>6.9503725835734281E-4</c:v>
                </c:pt>
                <c:pt idx="330">
                  <c:v>6.9872283252187493E-4</c:v>
                </c:pt>
                <c:pt idx="331">
                  <c:v>7.1120349081702102E-4</c:v>
                </c:pt>
                <c:pt idx="332">
                  <c:v>7.1330868280989061E-4</c:v>
                </c:pt>
                <c:pt idx="333">
                  <c:v>7.1691991935946399E-4</c:v>
                </c:pt>
                <c:pt idx="334">
                  <c:v>7.2051860363644591E-4</c:v>
                </c:pt>
                <c:pt idx="335">
                  <c:v>7.2410549666522897E-4</c:v>
                </c:pt>
                <c:pt idx="336">
                  <c:v>7.3597231401563695E-4</c:v>
                </c:pt>
                <c:pt idx="337">
                  <c:v>7.383502158382864E-4</c:v>
                </c:pt>
                <c:pt idx="338">
                  <c:v>7.4188940705197483E-4</c:v>
                </c:pt>
                <c:pt idx="339">
                  <c:v>7.4542127660371261E-4</c:v>
                </c:pt>
                <c:pt idx="340">
                  <c:v>7.4894655333148394E-4</c:v>
                </c:pt>
                <c:pt idx="341">
                  <c:v>7.6054716427807799E-4</c:v>
                </c:pt>
                <c:pt idx="342">
                  <c:v>7.6299614783850343E-4</c:v>
                </c:pt>
                <c:pt idx="343">
                  <c:v>7.6649923208770173E-4</c:v>
                </c:pt>
                <c:pt idx="344">
                  <c:v>7.6999999998073239E-4</c:v>
                </c:pt>
                <c:pt idx="345">
                  <c:v>7.7349923516080096E-4</c:v>
                </c:pt>
                <c:pt idx="346">
                  <c:v>7.8514093222903369E-4</c:v>
                </c:pt>
                <c:pt idx="347">
                  <c:v>7.8750450414909537E-4</c:v>
                </c:pt>
                <c:pt idx="348">
                  <c:v>7.9101412334678768E-4</c:v>
                </c:pt>
                <c:pt idx="349">
                  <c:v>7.9452958795879827E-4</c:v>
                </c:pt>
                <c:pt idx="350">
                  <c:v>7.9805217863982542E-4</c:v>
                </c:pt>
                <c:pt idx="351">
                  <c:v>8.0992641304886604E-4</c:v>
                </c:pt>
                <c:pt idx="352">
                  <c:v>8.1223978198744352E-4</c:v>
                </c:pt>
                <c:pt idx="353">
                  <c:v>8.1581757966633906E-4</c:v>
                </c:pt>
                <c:pt idx="354">
                  <c:v>8.194104074382058E-4</c:v>
                </c:pt>
                <c:pt idx="355">
                  <c:v>8.2301961932358604E-4</c:v>
                </c:pt>
                <c:pt idx="356">
                  <c:v>8.3532661759380829E-4</c:v>
                </c:pt>
                <c:pt idx="357">
                  <c:v>8.3764775524869297E-4</c:v>
                </c:pt>
                <c:pt idx="358">
                  <c:v>8.413595648535646E-4</c:v>
                </c:pt>
                <c:pt idx="359">
                  <c:v>8.4509610280642433E-4</c:v>
                </c:pt>
                <c:pt idx="360">
                  <c:v>8.4885879650116577E-4</c:v>
                </c:pt>
                <c:pt idx="361">
                  <c:v>8.6180721455032881E-4</c:v>
                </c:pt>
                <c:pt idx="362">
                  <c:v>8.6878728833626685E-4</c:v>
                </c:pt>
                <c:pt idx="363">
                  <c:v>8.7275568155942773E-4</c:v>
                </c:pt>
                <c:pt idx="364">
                  <c:v>8.7999999999665397E-4</c:v>
                </c:pt>
                <c:pt idx="365">
                  <c:v>8.8242547139231163E-4</c:v>
                </c:pt>
                <c:pt idx="366">
                  <c:v>8.9309938860664313E-4</c:v>
                </c:pt>
                <c:pt idx="367">
                  <c:v>8.9724828496398265E-4</c:v>
                </c:pt>
                <c:pt idx="368">
                  <c:v>9.0141481227280361E-4</c:v>
                </c:pt>
                <c:pt idx="369">
                  <c:v>9.0907480231507164E-4</c:v>
                </c:pt>
                <c:pt idx="370">
                  <c:v>9.1153071012083878E-4</c:v>
                </c:pt>
                <c:pt idx="371">
                  <c:v>9.2236978397760531E-4</c:v>
                </c:pt>
                <c:pt idx="372">
                  <c:v>9.265563951501288E-4</c:v>
                </c:pt>
                <c:pt idx="373">
                  <c:v>9.3073178706973422E-4</c:v>
                </c:pt>
                <c:pt idx="374">
                  <c:v>9.3858813419454075E-4</c:v>
                </c:pt>
                <c:pt idx="375">
                  <c:v>9.4088647681314576E-4</c:v>
                </c:pt>
                <c:pt idx="376">
                  <c:v>9.5129090196198907E-4</c:v>
                </c:pt>
                <c:pt idx="377">
                  <c:v>9.5530882042167036E-4</c:v>
                </c:pt>
                <c:pt idx="378">
                  <c:v>9.592851840539466E-4</c:v>
                </c:pt>
                <c:pt idx="379">
                  <c:v>9.6711980960434961E-4</c:v>
                </c:pt>
                <c:pt idx="380">
                  <c:v>9.6905514795926596E-4</c:v>
                </c:pt>
                <c:pt idx="381">
                  <c:v>9.7838669720254953E-4</c:v>
                </c:pt>
                <c:pt idx="382">
                  <c:v>9.8201911797020196E-4</c:v>
                </c:pt>
                <c:pt idx="383">
                  <c:v>9.8557816305840898E-4</c:v>
                </c:pt>
                <c:pt idx="384">
                  <c:v>9.870188541237434E-4</c:v>
                </c:pt>
                <c:pt idx="385">
                  <c:v>9.8835636845092333E-4</c:v>
                </c:pt>
                <c:pt idx="386">
                  <c:v>1.0000000001323523E-3</c:v>
                </c:pt>
                <c:pt idx="387">
                  <c:v>1.00300468706047E-3</c:v>
                </c:pt>
                <c:pt idx="388">
                  <c:v>1.0059174815019623E-3</c:v>
                </c:pt>
                <c:pt idx="389">
                  <c:v>1.008748445989931E-3</c:v>
                </c:pt>
                <c:pt idx="390">
                  <c:v>1.015888856320661E-3</c:v>
                </c:pt>
                <c:pt idx="391">
                  <c:v>1.0194579495873127E-3</c:v>
                </c:pt>
                <c:pt idx="392">
                  <c:v>1.0220333967857688E-3</c:v>
                </c:pt>
                <c:pt idx="393">
                  <c:v>1.0245890058827899E-3</c:v>
                </c:pt>
                <c:pt idx="394">
                  <c:v>1.0271353782770423E-3</c:v>
                </c:pt>
                <c:pt idx="395">
                  <c:v>1.0401051269518641E-3</c:v>
                </c:pt>
                <c:pt idx="396">
                  <c:v>1.0428230191652293E-3</c:v>
                </c:pt>
                <c:pt idx="397">
                  <c:v>1.045608039831773E-3</c:v>
                </c:pt>
                <c:pt idx="398">
                  <c:v>1.0534324949942572E-3</c:v>
                </c:pt>
                <c:pt idx="399">
                  <c:v>1.0576449068422185E-3</c:v>
                </c:pt>
                <c:pt idx="400">
                  <c:v>1.060935368399652E-3</c:v>
                </c:pt>
                <c:pt idx="401">
                  <c:v>1.0643614169094614E-3</c:v>
                </c:pt>
                <c:pt idx="402">
                  <c:v>1.0679347316787859E-3</c:v>
                </c:pt>
                <c:pt idx="403">
                  <c:v>1.0794886977844925E-3</c:v>
                </c:pt>
                <c:pt idx="404">
                  <c:v>1.0910766541050165E-3</c:v>
                </c:pt>
                <c:pt idx="405">
                  <c:v>1.0957896075868424E-3</c:v>
                </c:pt>
                <c:pt idx="406">
                  <c:v>1.1060736957466749E-3</c:v>
                </c:pt>
                <c:pt idx="407">
                  <c:v>1.1085094412274083E-3</c:v>
                </c:pt>
                <c:pt idx="408">
                  <c:v>1.1222095248890039E-3</c:v>
                </c:pt>
                <c:pt idx="409">
                  <c:v>1.1279809329348255E-3</c:v>
                </c:pt>
                <c:pt idx="410">
                  <c:v>1.1338865369610622E-3</c:v>
                </c:pt>
                <c:pt idx="411">
                  <c:v>1.1453600864189206E-3</c:v>
                </c:pt>
                <c:pt idx="412">
                  <c:v>1.1487737470649948E-3</c:v>
                </c:pt>
                <c:pt idx="413">
                  <c:v>1.1649940763971604E-3</c:v>
                </c:pt>
                <c:pt idx="414">
                  <c:v>1.1714435721111717E-3</c:v>
                </c:pt>
                <c:pt idx="415">
                  <c:v>1.1779393477120619E-3</c:v>
                </c:pt>
                <c:pt idx="416">
                  <c:v>1.1899421703746276E-3</c:v>
                </c:pt>
                <c:pt idx="417">
                  <c:v>1.1937524953558704E-3</c:v>
                </c:pt>
                <c:pt idx="418">
                  <c:v>1.2106574407117175E-3</c:v>
                </c:pt>
                <c:pt idx="419">
                  <c:v>1.2171566731930419E-3</c:v>
                </c:pt>
                <c:pt idx="420">
                  <c:v>1.223609956429957E-3</c:v>
                </c:pt>
                <c:pt idx="421">
                  <c:v>1.2354984790252294E-3</c:v>
                </c:pt>
                <c:pt idx="422">
                  <c:v>1.2390709167264635E-3</c:v>
                </c:pt>
                <c:pt idx="423">
                  <c:v>1.2547105823580286E-3</c:v>
                </c:pt>
                <c:pt idx="424">
                  <c:v>1.260601006804498E-3</c:v>
                </c:pt>
                <c:pt idx="425">
                  <c:v>1.2635873316362036E-3</c:v>
                </c:pt>
                <c:pt idx="426">
                  <c:v>1.269171777869296E-3</c:v>
                </c:pt>
                <c:pt idx="427">
                  <c:v>1.2801440278168762E-3</c:v>
                </c:pt>
                <c:pt idx="428">
                  <c:v>1.2897553565708994E-3</c:v>
                </c:pt>
                <c:pt idx="429">
                  <c:v>1.2944849930195056E-3</c:v>
                </c:pt>
                <c:pt idx="430">
                  <c:v>1.2990672557745353E-3</c:v>
                </c:pt>
                <c:pt idx="431">
                  <c:v>1.303512031103094E-3</c:v>
                </c:pt>
                <c:pt idx="432">
                  <c:v>1.313550339363522E-3</c:v>
                </c:pt>
                <c:pt idx="433">
                  <c:v>1.3201164164298939E-3</c:v>
                </c:pt>
                <c:pt idx="434">
                  <c:v>1.3240244814813568E-3</c:v>
                </c:pt>
                <c:pt idx="435">
                  <c:v>1.3278558363422704E-3</c:v>
                </c:pt>
                <c:pt idx="436">
                  <c:v>1.3316208537780135E-3</c:v>
                </c:pt>
                <c:pt idx="437">
                  <c:v>1.3412780632011379E-3</c:v>
                </c:pt>
                <c:pt idx="438">
                  <c:v>1.3462274364558183E-3</c:v>
                </c:pt>
                <c:pt idx="439">
                  <c:v>1.3498187900952124E-3</c:v>
                </c:pt>
                <c:pt idx="440">
                  <c:v>1.3534075019863655E-3</c:v>
                </c:pt>
                <c:pt idx="441">
                  <c:v>1.3570044312439782E-3</c:v>
                </c:pt>
                <c:pt idx="442">
                  <c:v>1.3730425648621491E-3</c:v>
                </c:pt>
                <c:pt idx="443">
                  <c:v>1.3748469438686376E-3</c:v>
                </c:pt>
                <c:pt idx="444">
                  <c:v>1.3754972705340384E-3</c:v>
                </c:pt>
                <c:pt idx="445">
                  <c:v>1.379375436247414E-3</c:v>
                </c:pt>
                <c:pt idx="446">
                  <c:v>1.383339778610431E-3</c:v>
                </c:pt>
                <c:pt idx="447">
                  <c:v>1.3841846784477976E-3</c:v>
                </c:pt>
                <c:pt idx="448">
                  <c:v>1.4035534078154332E-3</c:v>
                </c:pt>
                <c:pt idx="449">
                  <c:v>1.4081321420550167E-3</c:v>
                </c:pt>
                <c:pt idx="450">
                  <c:v>1.4128499324007953E-3</c:v>
                </c:pt>
                <c:pt idx="451">
                  <c:v>1.4243175265495468E-3</c:v>
                </c:pt>
                <c:pt idx="452">
                  <c:v>1.4260035174284982E-3</c:v>
                </c:pt>
                <c:pt idx="453">
                  <c:v>1.4383779993428721E-3</c:v>
                </c:pt>
                <c:pt idx="454">
                  <c:v>1.4438416756177587E-3</c:v>
                </c:pt>
                <c:pt idx="455">
                  <c:v>1.4494146478188678E-3</c:v>
                </c:pt>
                <c:pt idx="456">
                  <c:v>1.4618398814239271E-3</c:v>
                </c:pt>
                <c:pt idx="457">
                  <c:v>1.4642508685551606E-3</c:v>
                </c:pt>
                <c:pt idx="458">
                  <c:v>1.4787649591906035E-3</c:v>
                </c:pt>
                <c:pt idx="459">
                  <c:v>1.4849008986727659E-3</c:v>
                </c:pt>
                <c:pt idx="460">
                  <c:v>1.4911149211932243E-3</c:v>
                </c:pt>
                <c:pt idx="461">
                  <c:v>1.5042322525397663E-3</c:v>
                </c:pt>
                <c:pt idx="462">
                  <c:v>1.5071772096241312E-3</c:v>
                </c:pt>
                <c:pt idx="463">
                  <c:v>1.523195024050425E-3</c:v>
                </c:pt>
                <c:pt idx="464">
                  <c:v>1.5297803762148734E-3</c:v>
                </c:pt>
                <c:pt idx="465">
                  <c:v>1.5364111449433094E-3</c:v>
                </c:pt>
                <c:pt idx="466">
                  <c:v>1.5499613774927119E-3</c:v>
                </c:pt>
                <c:pt idx="467">
                  <c:v>1.5532309441503858E-3</c:v>
                </c:pt>
                <c:pt idx="468">
                  <c:v>1.5700777112567668E-3</c:v>
                </c:pt>
                <c:pt idx="469">
                  <c:v>1.5768794483346808E-3</c:v>
                </c:pt>
                <c:pt idx="470">
                  <c:v>1.5836924812486003E-3</c:v>
                </c:pt>
                <c:pt idx="471">
                  <c:v>1.5974243187198655E-3</c:v>
                </c:pt>
                <c:pt idx="472">
                  <c:v>1.6007960374782087E-3</c:v>
                </c:pt>
                <c:pt idx="473">
                  <c:v>1.617852566010774E-3</c:v>
                </c:pt>
                <c:pt idx="474">
                  <c:v>1.6247014717924134E-3</c:v>
                </c:pt>
                <c:pt idx="475">
                  <c:v>1.6315555726644977E-3</c:v>
                </c:pt>
                <c:pt idx="476">
                  <c:v>1.6453566718327248E-3</c:v>
                </c:pt>
                <c:pt idx="477">
                  <c:v>1.6487508714803601E-3</c:v>
                </c:pt>
                <c:pt idx="478">
                  <c:v>1.6658974002570217E-3</c:v>
                </c:pt>
                <c:pt idx="479">
                  <c:v>1.6727786984148338E-3</c:v>
                </c:pt>
                <c:pt idx="480">
                  <c:v>1.6796638596564117E-3</c:v>
                </c:pt>
                <c:pt idx="481">
                  <c:v>1.6935248110867334E-3</c:v>
                </c:pt>
                <c:pt idx="482">
                  <c:v>1.6969323348654472E-3</c:v>
                </c:pt>
                <c:pt idx="483">
                  <c:v>1.7141408098225008E-3</c:v>
                </c:pt>
                <c:pt idx="484">
                  <c:v>1.7210450568044581E-3</c:v>
                </c:pt>
                <c:pt idx="485">
                  <c:v>1.727951795027542E-3</c:v>
                </c:pt>
                <c:pt idx="486">
                  <c:v>1.7418634863862424E-3</c:v>
                </c:pt>
                <c:pt idx="487">
                  <c:v>1.7452746137831005E-3</c:v>
                </c:pt>
                <c:pt idx="488">
                  <c:v>1.7625158532622153E-3</c:v>
                </c:pt>
                <c:pt idx="489">
                  <c:v>1.7659234274068011E-3</c:v>
                </c:pt>
                <c:pt idx="490">
                  <c:v>1.7693292687559605E-3</c:v>
                </c:pt>
                <c:pt idx="491">
                  <c:v>1.7727331197200276E-3</c:v>
                </c:pt>
                <c:pt idx="492">
                  <c:v>1.7796462468259334E-3</c:v>
                </c:pt>
                <c:pt idx="493">
                  <c:v>1.8039076233852416E-3</c:v>
                </c:pt>
                <c:pt idx="494">
                  <c:v>1.8073007875929101E-3</c:v>
                </c:pt>
                <c:pt idx="495">
                  <c:v>1.8142143208764489E-3</c:v>
                </c:pt>
                <c:pt idx="496">
                  <c:v>1.8211280297803897E-3</c:v>
                </c:pt>
                <c:pt idx="497">
                  <c:v>1.8280421173533603E-3</c:v>
                </c:pt>
                <c:pt idx="498">
                  <c:v>1.8523263400920327E-3</c:v>
                </c:pt>
                <c:pt idx="499">
                  <c:v>1.8557063685221017E-3</c:v>
                </c:pt>
                <c:pt idx="500">
                  <c:v>1.8626254483867352E-3</c:v>
                </c:pt>
                <c:pt idx="501">
                  <c:v>1.8695461571433074E-3</c:v>
                </c:pt>
                <c:pt idx="502">
                  <c:v>1.8764687084856318E-3</c:v>
                </c:pt>
                <c:pt idx="503">
                  <c:v>1.9008050636901478E-3</c:v>
                </c:pt>
                <c:pt idx="504">
                  <c:v>1.9041816668005349E-3</c:v>
                </c:pt>
                <c:pt idx="505">
                  <c:v>1.9111166896954898E-3</c:v>
                </c:pt>
                <c:pt idx="506">
                  <c:v>1.9180548692719907E-3</c:v>
                </c:pt>
                <c:pt idx="507">
                  <c:v>1.9249964298694796E-3</c:v>
                </c:pt>
                <c:pt idx="508">
                  <c:v>1.9494171404844407E-3</c:v>
                </c:pt>
                <c:pt idx="509">
                  <c:v>1.9528010224849721E-3</c:v>
                </c:pt>
                <c:pt idx="510">
                  <c:v>1.9597629065098219E-3</c:v>
                </c:pt>
                <c:pt idx="511">
                  <c:v>1.9667295495327296E-3</c:v>
                </c:pt>
                <c:pt idx="512">
                  <c:v>1.9737011865400894E-3</c:v>
                </c:pt>
                <c:pt idx="513">
                  <c:v>2.0018321376726114E-3</c:v>
                </c:pt>
                <c:pt idx="514">
                  <c:v>2.0052359569479395E-3</c:v>
                </c:pt>
                <c:pt idx="515">
                  <c:v>2.0122382612645425E-3</c:v>
                </c:pt>
                <c:pt idx="516">
                  <c:v>2.0192464258560485E-3</c:v>
                </c:pt>
                <c:pt idx="517">
                  <c:v>2.0262604151579386E-3</c:v>
                </c:pt>
                <c:pt idx="518">
                  <c:v>2.0473369756833673E-3</c:v>
                </c:pt>
                <c:pt idx="519">
                  <c:v>2.0543739081802935E-3</c:v>
                </c:pt>
                <c:pt idx="520">
                  <c:v>2.0614164875614989E-3</c:v>
                </c:pt>
                <c:pt idx="521">
                  <c:v>2.0684646782611468E-3</c:v>
                </c:pt>
                <c:pt idx="522">
                  <c:v>2.0755184447116453E-3</c:v>
                </c:pt>
                <c:pt idx="523">
                  <c:v>2.0967128428892373E-3</c:v>
                </c:pt>
                <c:pt idx="524">
                  <c:v>2.1037885566628149E-3</c:v>
                </c:pt>
                <c:pt idx="525">
                  <c:v>2.1108696683444475E-3</c:v>
                </c:pt>
                <c:pt idx="526">
                  <c:v>2.1179561423647852E-3</c:v>
                </c:pt>
                <c:pt idx="527">
                  <c:v>2.1250479431531603E-3</c:v>
                </c:pt>
                <c:pt idx="528">
                  <c:v>2.146354950416764E-3</c:v>
                </c:pt>
                <c:pt idx="529">
                  <c:v>2.1534677025653467E-3</c:v>
                </c:pt>
                <c:pt idx="530">
                  <c:v>2.1605856036233597E-3</c:v>
                </c:pt>
                <c:pt idx="531">
                  <c:v>2.1677086180175009E-3</c:v>
                </c:pt>
                <c:pt idx="532">
                  <c:v>2.1748367101749066E-3</c:v>
                </c:pt>
                <c:pt idx="533">
                  <c:v>2.1962510974787549E-3</c:v>
                </c:pt>
                <c:pt idx="534">
                  <c:v>2.1997437987266036E-3</c:v>
                </c:pt>
                <c:pt idx="535">
                  <c:v>2.2105520922904181E-3</c:v>
                </c:pt>
                <c:pt idx="536">
                  <c:v>2.2140506741276707E-3</c:v>
                </c:pt>
                <c:pt idx="537">
                  <c:v>2.2212113991487855E-3</c:v>
                </c:pt>
                <c:pt idx="538">
                  <c:v>2.2463890821579303E-3</c:v>
                </c:pt>
                <c:pt idx="539">
                  <c:v>2.249902051221686E-3</c:v>
                </c:pt>
                <c:pt idx="540">
                  <c:v>2.2570864743452867E-3</c:v>
                </c:pt>
                <c:pt idx="541">
                  <c:v>2.264275530352136E-3</c:v>
                </c:pt>
                <c:pt idx="542">
                  <c:v>2.2714691836631796E-3</c:v>
                </c:pt>
                <c:pt idx="543">
                  <c:v>2.2967567013906756E-3</c:v>
                </c:pt>
                <c:pt idx="544">
                  <c:v>2.3002890583200945E-3</c:v>
                </c:pt>
                <c:pt idx="545">
                  <c:v>2.3075051644287706E-3</c:v>
                </c:pt>
                <c:pt idx="546">
                  <c:v>2.3147256543500964E-3</c:v>
                </c:pt>
                <c:pt idx="547">
                  <c:v>2.321950492500161E-3</c:v>
                </c:pt>
                <c:pt idx="548">
                  <c:v>2.3473417509538648E-3</c:v>
                </c:pt>
                <c:pt idx="549">
                  <c:v>2.3508926157016228E-3</c:v>
                </c:pt>
                <c:pt idx="550">
                  <c:v>2.3581386612256654E-3</c:v>
                </c:pt>
                <c:pt idx="551">
                  <c:v>2.3653888414670284E-3</c:v>
                </c:pt>
                <c:pt idx="552">
                  <c:v>2.3726431208395912E-3</c:v>
                </c:pt>
                <c:pt idx="553">
                  <c:v>2.398132025448169E-3</c:v>
                </c:pt>
                <c:pt idx="554">
                  <c:v>2.4017005178748464E-3</c:v>
                </c:pt>
                <c:pt idx="555">
                  <c:v>2.4089747590767259E-3</c:v>
                </c:pt>
                <c:pt idx="556">
                  <c:v>2.4199590849912551E-3</c:v>
                </c:pt>
                <c:pt idx="557">
                  <c:v>2.4272424837224159E-3</c:v>
                </c:pt>
                <c:pt idx="558">
                  <c:v>2.4491153182888341E-3</c:v>
                </c:pt>
                <c:pt idx="559">
                  <c:v>2.4564136906278437E-3</c:v>
                </c:pt>
                <c:pt idx="560">
                  <c:v>2.4637157173873553E-3</c:v>
                </c:pt>
                <c:pt idx="561">
                  <c:v>2.4710213629734242E-3</c:v>
                </c:pt>
                <c:pt idx="562">
                  <c:v>2.4783305917916655E-3</c:v>
                </c:pt>
                <c:pt idx="563">
                  <c:v>2.5002794216898694E-3</c:v>
                </c:pt>
                <c:pt idx="564">
                  <c:v>2.5076026274850494E-3</c:v>
                </c:pt>
                <c:pt idx="565">
                  <c:v>2.5149292385334516E-3</c:v>
                </c:pt>
                <c:pt idx="566">
                  <c:v>2.5222592192380563E-3</c:v>
                </c:pt>
                <c:pt idx="567">
                  <c:v>2.5295925340009648E-3</c:v>
                </c:pt>
                <c:pt idx="568">
                  <c:v>2.5516121266552631E-3</c:v>
                </c:pt>
                <c:pt idx="569">
                  <c:v>2.5589584216640609E-3</c:v>
                </c:pt>
                <c:pt idx="570">
                  <c:v>2.5663078727350837E-3</c:v>
                </c:pt>
                <c:pt idx="571">
                  <c:v>2.5736604442664797E-3</c:v>
                </c:pt>
                <c:pt idx="572">
                  <c:v>2.5810161006577163E-3</c:v>
                </c:pt>
                <c:pt idx="573">
                  <c:v>2.6178394094221137E-3</c:v>
                </c:pt>
                <c:pt idx="574">
                  <c:v>2.6252128273133134E-3</c:v>
                </c:pt>
                <c:pt idx="575">
                  <c:v>2.6325890808395363E-3</c:v>
                </c:pt>
                <c:pt idx="576">
                  <c:v>2.6583779250533993E-3</c:v>
                </c:pt>
                <c:pt idx="577">
                  <c:v>2.6657669825779161E-3</c:v>
                </c:pt>
                <c:pt idx="578">
                  <c:v>2.6731586797332676E-3</c:v>
                </c:pt>
                <c:pt idx="579">
                  <c:v>2.6805529809125765E-3</c:v>
                </c:pt>
                <c:pt idx="580">
                  <c:v>2.7064997425838349E-3</c:v>
                </c:pt>
                <c:pt idx="581">
                  <c:v>2.710155513679746E-3</c:v>
                </c:pt>
                <c:pt idx="582">
                  <c:v>2.7175623008341815E-3</c:v>
                </c:pt>
                <c:pt idx="583">
                  <c:v>2.7249714783510004E-3</c:v>
                </c:pt>
                <c:pt idx="584">
                  <c:v>2.732383010618468E-3</c:v>
                </c:pt>
                <c:pt idx="585">
                  <c:v>2.758384739256541E-3</c:v>
                </c:pt>
                <c:pt idx="586">
                  <c:v>2.7620519749437925E-3</c:v>
                </c:pt>
                <c:pt idx="587">
                  <c:v>2.7694747467694944E-3</c:v>
                </c:pt>
                <c:pt idx="588">
                  <c:v>2.7768996596635137E-3</c:v>
                </c:pt>
                <c:pt idx="589">
                  <c:v>2.7843266780110238E-3</c:v>
                </c:pt>
                <c:pt idx="590">
                  <c:v>2.810377273992097E-3</c:v>
                </c:pt>
                <c:pt idx="591">
                  <c:v>2.814055093599708E-3</c:v>
                </c:pt>
                <c:pt idx="592">
                  <c:v>2.8214921049596023E-3</c:v>
                </c:pt>
                <c:pt idx="593">
                  <c:v>2.8289310080681332E-3</c:v>
                </c:pt>
                <c:pt idx="594">
                  <c:v>2.836371767306058E-3</c:v>
                </c:pt>
                <c:pt idx="595">
                  <c:v>2.8624651303270584E-3</c:v>
                </c:pt>
                <c:pt idx="596">
                  <c:v>2.8661526531465319E-3</c:v>
                </c:pt>
                <c:pt idx="597">
                  <c:v>2.8736021587229166E-3</c:v>
                </c:pt>
                <c:pt idx="598">
                  <c:v>2.8810533067026418E-3</c:v>
                </c:pt>
                <c:pt idx="599">
                  <c:v>2.888506061461607E-3</c:v>
                </c:pt>
                <c:pt idx="600">
                  <c:v>2.9146360905273473E-3</c:v>
                </c:pt>
                <c:pt idx="601">
                  <c:v>2.9183324358166935E-3</c:v>
                </c:pt>
                <c:pt idx="602">
                  <c:v>2.9257926901116787E-3</c:v>
                </c:pt>
                <c:pt idx="603">
                  <c:v>2.9332543374373265E-3</c:v>
                </c:pt>
                <c:pt idx="604">
                  <c:v>2.9407173421673294E-3</c:v>
                </c:pt>
                <c:pt idx="605">
                  <c:v>2.9668779355825452E-3</c:v>
                </c:pt>
                <c:pt idx="606">
                  <c:v>2.9705822225755689E-3</c:v>
                </c:pt>
                <c:pt idx="607">
                  <c:v>2.9780514799079855E-3</c:v>
                </c:pt>
                <c:pt idx="608">
                  <c:v>2.9855218808727733E-3</c:v>
                </c:pt>
                <c:pt idx="609">
                  <c:v>2.992993389840532E-3</c:v>
                </c:pt>
                <c:pt idx="610">
                  <c:v>3.0191784451997425E-3</c:v>
                </c:pt>
                <c:pt idx="611">
                  <c:v>3.0228897931113235E-3</c:v>
                </c:pt>
                <c:pt idx="612">
                  <c:v>3.0303663076180491E-3</c:v>
                </c:pt>
                <c:pt idx="613">
                  <c:v>3.0378437163336804E-3</c:v>
                </c:pt>
                <c:pt idx="614">
                  <c:v>3.0453219836244013E-3</c:v>
                </c:pt>
                <c:pt idx="615">
                  <c:v>3.0715253978026609E-3</c:v>
                </c:pt>
                <c:pt idx="616">
                  <c:v>3.0752429258353547E-3</c:v>
                </c:pt>
                <c:pt idx="617">
                  <c:v>3.0940147491232348E-3</c:v>
                </c:pt>
                <c:pt idx="618">
                  <c:v>3.1090215832238026E-3</c:v>
                </c:pt>
                <c:pt idx="619">
                  <c:v>3.1127418636530532E-3</c:v>
                </c:pt>
                <c:pt idx="620">
                  <c:v>3.131430641528027E-3</c:v>
                </c:pt>
                <c:pt idx="621">
                  <c:v>3.138915203277963E-3</c:v>
                </c:pt>
                <c:pt idx="622">
                  <c:v>3.1464001429542848E-3</c:v>
                </c:pt>
                <c:pt idx="623">
                  <c:v>3.1614062347603659E-3</c:v>
                </c:pt>
                <c:pt idx="624">
                  <c:v>3.1651312709423812E-3</c:v>
                </c:pt>
                <c:pt idx="625">
                  <c:v>3.1838292627039484E-3</c:v>
                </c:pt>
                <c:pt idx="626">
                  <c:v>3.191315721417775E-3</c:v>
                </c:pt>
                <c:pt idx="627">
                  <c:v>3.1988023085467061E-3</c:v>
                </c:pt>
                <c:pt idx="628">
                  <c:v>3.2138041800359421E-3</c:v>
                </c:pt>
                <c:pt idx="629">
                  <c:v>3.2175330911577474E-3</c:v>
                </c:pt>
                <c:pt idx="630">
                  <c:v>3.2362359227681211E-3</c:v>
                </c:pt>
                <c:pt idx="631">
                  <c:v>3.2437225317908432E-3</c:v>
                </c:pt>
                <c:pt idx="632">
                  <c:v>3.2512090196913225E-3</c:v>
                </c:pt>
                <c:pt idx="633">
                  <c:v>3.2662031922554707E-3</c:v>
                </c:pt>
                <c:pt idx="634">
                  <c:v>3.2699350975161066E-3</c:v>
                </c:pt>
                <c:pt idx="635">
                  <c:v>3.2886383945768989E-3</c:v>
                </c:pt>
                <c:pt idx="636">
                  <c:v>3.2961234070671493E-3</c:v>
                </c:pt>
                <c:pt idx="637">
                  <c:v>3.3036080488708752E-3</c:v>
                </c:pt>
                <c:pt idx="638">
                  <c:v>3.30734195898962E-3</c:v>
                </c:pt>
                <c:pt idx="639">
                  <c:v>3.3447594862485246E-3</c:v>
                </c:pt>
                <c:pt idx="640">
                  <c:v>3.3522413738327609E-3</c:v>
                </c:pt>
                <c:pt idx="641">
                  <c:v>3.3597227067660271E-3</c:v>
                </c:pt>
                <c:pt idx="642">
                  <c:v>3.3746922460143733E-3</c:v>
                </c:pt>
                <c:pt idx="643">
                  <c:v>3.3896426215727304E-3</c:v>
                </c:pt>
                <c:pt idx="644">
                  <c:v>3.3971212797686248E-3</c:v>
                </c:pt>
                <c:pt idx="645">
                  <c:v>3.4045994237847823E-3</c:v>
                </c:pt>
                <c:pt idx="646">
                  <c:v>3.4120770608980053E-3</c:v>
                </c:pt>
                <c:pt idx="647">
                  <c:v>3.4270352086048037E-3</c:v>
                </c:pt>
                <c:pt idx="648">
                  <c:v>3.441982691198016E-3</c:v>
                </c:pt>
                <c:pt idx="649">
                  <c:v>3.4494579082833448E-3</c:v>
                </c:pt>
                <c:pt idx="650">
                  <c:v>3.4569326653244303E-3</c:v>
                </c:pt>
                <c:pt idx="651">
                  <c:v>3.4644069706638893E-3</c:v>
                </c:pt>
                <c:pt idx="652">
                  <c:v>3.4793563315261337E-3</c:v>
                </c:pt>
                <c:pt idx="653">
                  <c:v>3.4942998471693769E-3</c:v>
                </c:pt>
                <c:pt idx="654">
                  <c:v>3.5017720244554739E-3</c:v>
                </c:pt>
                <c:pt idx="655">
                  <c:v>3.509243803286531E-3</c:v>
                </c:pt>
                <c:pt idx="656">
                  <c:v>3.5167151930701056E-3</c:v>
                </c:pt>
                <c:pt idx="657">
                  <c:v>3.5316583647196113E-3</c:v>
                </c:pt>
                <c:pt idx="658">
                  <c:v>3.550332707970102E-3</c:v>
                </c:pt>
                <c:pt idx="659">
                  <c:v>3.5652713857088447E-3</c:v>
                </c:pt>
                <c:pt idx="660">
                  <c:v>3.580211550929622E-3</c:v>
                </c:pt>
                <c:pt idx="661">
                  <c:v>3.5839444194227742E-3</c:v>
                </c:pt>
                <c:pt idx="662">
                  <c:v>3.6026130562906013E-3</c:v>
                </c:pt>
                <c:pt idx="663">
                  <c:v>3.6100806155020299E-3</c:v>
                </c:pt>
                <c:pt idx="664">
                  <c:v>3.6175479423797407E-3</c:v>
                </c:pt>
                <c:pt idx="665">
                  <c:v>3.6324871284999821E-3</c:v>
                </c:pt>
                <c:pt idx="666">
                  <c:v>3.6362179682187085E-3</c:v>
                </c:pt>
                <c:pt idx="667">
                  <c:v>3.6548814971943087E-3</c:v>
                </c:pt>
                <c:pt idx="668">
                  <c:v>3.662347675445174E-3</c:v>
                </c:pt>
                <c:pt idx="669">
                  <c:v>3.669813704565766E-3</c:v>
                </c:pt>
                <c:pt idx="670">
                  <c:v>3.6847544368759809E-3</c:v>
                </c:pt>
                <c:pt idx="671">
                  <c:v>3.688482845081849E-3</c:v>
                </c:pt>
                <c:pt idx="672">
                  <c:v>3.7071420557271734E-3</c:v>
                </c:pt>
                <c:pt idx="673">
                  <c:v>3.7146074576907434E-3</c:v>
                </c:pt>
                <c:pt idx="674">
                  <c:v>3.7220728011445946E-3</c:v>
                </c:pt>
                <c:pt idx="675">
                  <c:v>3.7370175832195404E-3</c:v>
                </c:pt>
                <c:pt idx="676">
                  <c:v>3.7407432454293994E-3</c:v>
                </c:pt>
                <c:pt idx="677">
                  <c:v>3.759399120359217E-3</c:v>
                </c:pt>
                <c:pt idx="678">
                  <c:v>3.7668644026294011E-3</c:v>
                </c:pt>
                <c:pt idx="679">
                  <c:v>3.7743297244275317E-3</c:v>
                </c:pt>
                <c:pt idx="680">
                  <c:v>3.7780530586804012E-3</c:v>
                </c:pt>
                <c:pt idx="681">
                  <c:v>3.7930037261662661E-3</c:v>
                </c:pt>
                <c:pt idx="682">
                  <c:v>3.8079132463322979E-3</c:v>
                </c:pt>
                <c:pt idx="683">
                  <c:v>3.8153785347254414E-3</c:v>
                </c:pt>
                <c:pt idx="684">
                  <c:v>3.8228439507760319E-3</c:v>
                </c:pt>
                <c:pt idx="685">
                  <c:v>3.8303095102821434E-3</c:v>
                </c:pt>
                <c:pt idx="686">
                  <c:v>3.8452692057364805E-3</c:v>
                </c:pt>
                <c:pt idx="687">
                  <c:v>3.8601735041794137E-3</c:v>
                </c:pt>
                <c:pt idx="688">
                  <c:v>3.86764002328077E-3</c:v>
                </c:pt>
                <c:pt idx="689">
                  <c:v>3.8751067838300808E-3</c:v>
                </c:pt>
                <c:pt idx="690">
                  <c:v>3.8825738026921071E-3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502752"/>
        <c:axId val="1222503144"/>
      </c:lineChart>
      <c:dateAx>
        <c:axId val="122250275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2503144"/>
        <c:crosses val="autoZero"/>
        <c:auto val="1"/>
        <c:lblOffset val="100"/>
        <c:baseTimeUnit val="days"/>
      </c:dateAx>
      <c:valAx>
        <c:axId val="122250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2250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38</xdr:col>
      <xdr:colOff>576262</xdr:colOff>
      <xdr:row>2</xdr:row>
      <xdr:rowOff>4761</xdr:rowOff>
    </xdr:from>
    <xdr:to>
      <xdr:col>52</xdr:col>
      <xdr:colOff>314325</xdr:colOff>
      <xdr:row>47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35</xdr:col>
      <xdr:colOff>233362</xdr:colOff>
      <xdr:row>1</xdr:row>
      <xdr:rowOff>23811</xdr:rowOff>
    </xdr:from>
    <xdr:to>
      <xdr:col>49</xdr:col>
      <xdr:colOff>457200</xdr:colOff>
      <xdr:row>45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35</xdr:col>
      <xdr:colOff>247650</xdr:colOff>
      <xdr:row>45</xdr:row>
      <xdr:rowOff>38100</xdr:rowOff>
    </xdr:from>
    <xdr:to>
      <xdr:col>49</xdr:col>
      <xdr:colOff>471488</xdr:colOff>
      <xdr:row>90</xdr:row>
      <xdr:rowOff>33339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63</xdr:col>
      <xdr:colOff>219075</xdr:colOff>
      <xdr:row>1</xdr:row>
      <xdr:rowOff>228600</xdr:rowOff>
    </xdr:from>
    <xdr:to>
      <xdr:col>76</xdr:col>
      <xdr:colOff>352425</xdr:colOff>
      <xdr:row>35</xdr:row>
      <xdr:rowOff>104774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workbookViewId="0">
      <selection activeCell="D4" sqref="D4"/>
    </sheetView>
  </sheetViews>
  <sheetFormatPr defaultRowHeight="11.25" x14ac:dyDescent="0.2"/>
  <cols>
    <col min="1" max="2" width="2.7109375" style="1" customWidth="1"/>
    <col min="3" max="3" width="16.140625" style="1" bestFit="1" customWidth="1"/>
    <col min="4" max="4" width="17.28515625" style="1" bestFit="1" customWidth="1"/>
    <col min="5" max="5" width="2.7109375" style="1" customWidth="1"/>
    <col min="6" max="16384" width="9.140625" style="1"/>
  </cols>
  <sheetData>
    <row r="2" spans="2:5" x14ac:dyDescent="0.2">
      <c r="B2" s="63" t="s">
        <v>94</v>
      </c>
      <c r="C2" s="64"/>
      <c r="D2" s="64"/>
      <c r="E2" s="65"/>
    </row>
    <row r="3" spans="2:5" x14ac:dyDescent="0.2">
      <c r="B3" s="55"/>
      <c r="C3" s="56"/>
      <c r="D3" s="56"/>
      <c r="E3" s="57"/>
    </row>
    <row r="4" spans="2:5" x14ac:dyDescent="0.2">
      <c r="B4" s="58"/>
      <c r="C4" s="41" t="s">
        <v>95</v>
      </c>
      <c r="D4" s="67"/>
      <c r="E4" s="59"/>
    </row>
    <row r="5" spans="2:5" x14ac:dyDescent="0.2">
      <c r="B5" s="58"/>
      <c r="C5" s="41" t="s">
        <v>88</v>
      </c>
      <c r="D5" s="66" t="s">
        <v>91</v>
      </c>
      <c r="E5" s="59"/>
    </row>
    <row r="6" spans="2:5" x14ac:dyDescent="0.2">
      <c r="B6" s="58"/>
      <c r="C6" s="41" t="s">
        <v>89</v>
      </c>
      <c r="D6" s="66" t="s">
        <v>92</v>
      </c>
      <c r="E6" s="59"/>
    </row>
    <row r="7" spans="2:5" x14ac:dyDescent="0.2">
      <c r="B7" s="58"/>
      <c r="C7" s="41" t="s">
        <v>139</v>
      </c>
      <c r="D7" s="66" t="str">
        <f>currency&amp;"ON"</f>
        <v>EURON</v>
      </c>
      <c r="E7" s="59"/>
    </row>
    <row r="8" spans="2:5" x14ac:dyDescent="0.2">
      <c r="B8" s="58"/>
      <c r="C8" s="41" t="s">
        <v>90</v>
      </c>
      <c r="D8" s="66" t="s">
        <v>93</v>
      </c>
      <c r="E8" s="59"/>
    </row>
    <row r="9" spans="2:5" x14ac:dyDescent="0.2">
      <c r="B9" s="58"/>
      <c r="C9" s="41" t="s">
        <v>140</v>
      </c>
      <c r="D9" s="86">
        <f>_xll.qlSettingsEvaluationDate(trigger)</f>
        <v>42277</v>
      </c>
      <c r="E9" s="59"/>
    </row>
    <row r="10" spans="2:5" x14ac:dyDescent="0.2">
      <c r="B10" s="58"/>
      <c r="C10" s="41" t="s">
        <v>141</v>
      </c>
      <c r="D10" s="86">
        <f>_xll.qlCalendarAdvance(calendar,D9,"2D","mf",,trigger)</f>
        <v>42279</v>
      </c>
      <c r="E10" s="59"/>
    </row>
    <row r="11" spans="2:5" x14ac:dyDescent="0.2">
      <c r="B11" s="58"/>
      <c r="C11" s="41" t="s">
        <v>96</v>
      </c>
      <c r="D11" s="54" t="b">
        <v>1</v>
      </c>
      <c r="E11" s="59"/>
    </row>
    <row r="12" spans="2:5" x14ac:dyDescent="0.2">
      <c r="B12" s="58"/>
      <c r="C12" s="41" t="s">
        <v>97</v>
      </c>
      <c r="D12" s="54" t="b">
        <v>1</v>
      </c>
      <c r="E12" s="59"/>
    </row>
    <row r="13" spans="2:5" x14ac:dyDescent="0.2">
      <c r="B13" s="60"/>
      <c r="C13" s="61"/>
      <c r="D13" s="61"/>
      <c r="E13" s="62"/>
    </row>
  </sheetData>
  <dataValidations count="2">
    <dataValidation type="list" allowBlank="1" showInputMessage="1" showErrorMessage="1" sqref="D5">
      <formula1>"EUR,USD,GBP,JPY,CHF,AUD,CNY,CNH,HKD,RMB,SEK,PLN,HUF,CZK"</formula1>
    </dataValidation>
    <dataValidation type="list" allowBlank="1" showInputMessage="1" showErrorMessage="1" sqref="D8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4"/>
  <sheetViews>
    <sheetView showGridLines="0" topLeftCell="AG1" workbookViewId="0">
      <selection activeCell="AH8" sqref="AH8"/>
    </sheetView>
  </sheetViews>
  <sheetFormatPr defaultRowHeight="11.25" outlineLevelCol="1" x14ac:dyDescent="0.2"/>
  <cols>
    <col min="1" max="1" width="4" style="1" hidden="1" customWidth="1" outlineLevel="1"/>
    <col min="2" max="2" width="4.140625" style="1" hidden="1" customWidth="1" outlineLevel="1"/>
    <col min="3" max="3" width="7" style="1" hidden="1" customWidth="1" outlineLevel="1"/>
    <col min="4" max="4" width="19.28515625" style="1" hidden="1" customWidth="1" outlineLevel="1"/>
    <col min="5" max="5" width="20.28515625" style="1" hidden="1" customWidth="1" outlineLevel="1"/>
    <col min="6" max="6" width="11.7109375" style="1" hidden="1" customWidth="1" outlineLevel="1"/>
    <col min="7" max="7" width="18.28515625" style="1" hidden="1" customWidth="1" outlineLevel="1"/>
    <col min="8" max="8" width="15.140625" style="1" hidden="1" customWidth="1" outlineLevel="1"/>
    <col min="9" max="9" width="10" style="1" hidden="1" customWidth="1" outlineLevel="1"/>
    <col min="10" max="10" width="9" style="1" hidden="1" customWidth="1" outlineLevel="1"/>
    <col min="11" max="11" width="4.85546875" style="1" hidden="1" customWidth="1" outlineLevel="1"/>
    <col min="12" max="12" width="2.7109375" style="1" customWidth="1" collapsed="1"/>
    <col min="13" max="13" width="10" style="1" bestFit="1" customWidth="1"/>
    <col min="14" max="14" width="21.42578125" style="1" bestFit="1" customWidth="1"/>
    <col min="15" max="15" width="9" style="1" bestFit="1" customWidth="1"/>
    <col min="16" max="17" width="17.28515625" style="1" bestFit="1" customWidth="1"/>
    <col min="18" max="18" width="9" style="1" customWidth="1"/>
    <col min="19" max="19" width="10.7109375" style="1" customWidth="1"/>
    <col min="20" max="20" width="9.140625" style="1"/>
    <col min="21" max="21" width="17" style="1" customWidth="1"/>
    <col min="22" max="22" width="17.28515625" style="1" bestFit="1" customWidth="1"/>
    <col min="23" max="23" width="8" style="1" bestFit="1" customWidth="1"/>
    <col min="24" max="25" width="5.85546875" style="1" customWidth="1"/>
    <col min="26" max="26" width="6.5703125" style="1" customWidth="1"/>
    <col min="27" max="27" width="9.140625" style="1"/>
    <col min="28" max="28" width="6.28515625" style="1" customWidth="1"/>
    <col min="29" max="29" width="3" style="1" bestFit="1" customWidth="1"/>
    <col min="30" max="31" width="17.28515625" style="1" bestFit="1" customWidth="1"/>
    <col min="32" max="32" width="9.140625" style="1"/>
    <col min="33" max="33" width="14" style="1" customWidth="1"/>
    <col min="34" max="34" width="12.140625" style="1" customWidth="1"/>
    <col min="35" max="35" width="12.5703125" style="1" customWidth="1"/>
    <col min="36" max="36" width="9" style="1" bestFit="1" customWidth="1"/>
    <col min="37" max="37" width="6" style="1" bestFit="1" customWidth="1"/>
    <col min="38" max="39" width="9.140625" style="1"/>
    <col min="40" max="41" width="17.28515625" style="1" bestFit="1" customWidth="1"/>
    <col min="42" max="43" width="11" style="1" bestFit="1" customWidth="1"/>
    <col min="44" max="44" width="9.140625" style="1"/>
    <col min="45" max="45" width="11" style="1" bestFit="1" customWidth="1"/>
    <col min="46" max="16384" width="9.140625" style="1"/>
  </cols>
  <sheetData>
    <row r="1" spans="1:37" x14ac:dyDescent="0.2">
      <c r="H1" s="1" t="str">
        <f>PROPER(currency)&amp;familyname&amp;"3M"</f>
        <v>Euribor3M</v>
      </c>
      <c r="AK1" s="1" t="str">
        <f>_xll.qlInterpolation(,"linear",AD3:AD694,AK3:AK694)</f>
        <v>obj_00623#0004</v>
      </c>
    </row>
    <row r="2" spans="1:37" ht="21" customHeight="1" x14ac:dyDescent="0.2">
      <c r="A2" s="3"/>
      <c r="B2" s="3"/>
      <c r="C2" s="3"/>
      <c r="D2" s="23" t="s">
        <v>59</v>
      </c>
      <c r="E2" s="23" t="s">
        <v>60</v>
      </c>
      <c r="F2" s="3" t="s">
        <v>61</v>
      </c>
      <c r="G2" s="3" t="s">
        <v>12</v>
      </c>
      <c r="H2" s="21" t="s">
        <v>13</v>
      </c>
      <c r="I2" s="22" t="s">
        <v>55</v>
      </c>
      <c r="J2" s="22" t="s">
        <v>56</v>
      </c>
      <c r="K2" s="22" t="s">
        <v>57</v>
      </c>
      <c r="M2" s="22" t="s">
        <v>70</v>
      </c>
      <c r="N2" s="22" t="s">
        <v>62</v>
      </c>
      <c r="O2" s="22" t="s">
        <v>65</v>
      </c>
      <c r="P2" s="22" t="s">
        <v>63</v>
      </c>
      <c r="Q2" s="22" t="s">
        <v>64</v>
      </c>
      <c r="R2" s="22" t="s">
        <v>71</v>
      </c>
      <c r="S2" s="22" t="s">
        <v>126</v>
      </c>
      <c r="AC2" s="41"/>
      <c r="AD2" s="22" t="s">
        <v>73</v>
      </c>
      <c r="AE2" s="22" t="s">
        <v>72</v>
      </c>
      <c r="AF2" s="22" t="s">
        <v>75</v>
      </c>
      <c r="AG2" s="22" t="s">
        <v>77</v>
      </c>
      <c r="AH2" s="22" t="s">
        <v>76</v>
      </c>
      <c r="AI2" s="22" t="s">
        <v>78</v>
      </c>
      <c r="AJ2" s="22" t="s">
        <v>84</v>
      </c>
      <c r="AK2" s="22" t="s">
        <v>85</v>
      </c>
    </row>
    <row r="3" spans="1:37" x14ac:dyDescent="0.2">
      <c r="A3" s="2" t="s">
        <v>83</v>
      </c>
      <c r="B3" s="2">
        <v>2</v>
      </c>
      <c r="C3" s="2"/>
      <c r="D3" s="2" t="s">
        <v>16</v>
      </c>
      <c r="E3" s="2" t="s">
        <v>58</v>
      </c>
      <c r="F3" s="2" t="str">
        <f>$H$1</f>
        <v>Euribor3M</v>
      </c>
      <c r="G3" s="2" t="str">
        <f>currency&amp;A3&amp;"D_SYNTH"&amp;$V$4&amp;"_Quote"</f>
        <v>EUR3MD_SYNTH3M_Quote</v>
      </c>
      <c r="H3" s="2" t="str">
        <f>_xll.qlDepositRateHelper(,G3,F3,permanent,trigger,objectoverwrite)</f>
        <v>obj_005a7#0004</v>
      </c>
      <c r="I3" s="15" t="b">
        <v>1</v>
      </c>
      <c r="J3" s="18">
        <v>10</v>
      </c>
      <c r="K3" s="18">
        <v>1</v>
      </c>
      <c r="M3" s="24" t="str">
        <f t="array" ref="M3:M57">_xll.qlRateHelperSelection(_xll.ohFilter(H3:H64,I3:I64),_xll.ohFilter(Priority,I3:I64),$V$22,$V$23,,$V$24,_xll.ohFilter(MinDistance,I3:I64),trigger)</f>
        <v>obj_005a7</v>
      </c>
      <c r="N3" s="24" t="str">
        <f>_xll.qlRateHelperQuoteName(M3,trigger)</f>
        <v>EUR3MD_SYNTH3M_Quote</v>
      </c>
      <c r="O3" s="30">
        <f>_xll.qlRateHelperRate(M3,trigger)</f>
        <v>-4.3600000000000003E-4</v>
      </c>
      <c r="P3" s="25">
        <f>_xll.qlRateHelperEarliestDate(M3,trigger)</f>
        <v>42279</v>
      </c>
      <c r="Q3" s="25">
        <f>_xll.qlRateHelperPillarDate(M3,trigger)</f>
        <v>42373</v>
      </c>
      <c r="R3" s="37">
        <f t="shared" ref="R3:R57" si="0">IF(ISERROR(M3),#N/A,1)</f>
        <v>1</v>
      </c>
      <c r="S3" s="24" t="b">
        <f>IF(Q3&lt;_xll.qlCalendarAdvance(calendar,$V$7,$V$27),TRUE,FALSE)</f>
        <v>1</v>
      </c>
      <c r="AC3" s="42"/>
      <c r="AD3" s="43">
        <f>_xll.qlCalendarAdvance(calendar,_xll.qlSettingsEvaluationDate(trigger),"2D",,,trigger)</f>
        <v>42279</v>
      </c>
      <c r="AE3" s="43">
        <f>_xll.qlInterestRateIndexMaturity(V5,AD3,trigger)</f>
        <v>42373</v>
      </c>
      <c r="AF3" s="48">
        <f>_xll.qlTenorBasisValue($V$13,AD3,trigger)</f>
        <v>1.0853130272750376E-3</v>
      </c>
      <c r="AG3" s="48">
        <f>_xll.qlTenorBasisForwardRate($V$13,AD3,_xll.ohTrigger($AA$9:$AA$12))</f>
        <v>-3.6016084723015072E-4</v>
      </c>
      <c r="AH3" s="48">
        <f>_xll.qlTenorBasisForwardRate2($V$13,AD3,AE3,_xll.ohTrigger($AA$9:$AA$12))</f>
        <v>-3.6016084723015072E-4</v>
      </c>
      <c r="AI3" s="48">
        <f>_xll.qlIndexFixing($V$5,_xll.qlInterestRateIndexFixingDate($V$5,AD3,trigger),,trigger)</f>
        <v>-4.0000000000000002E-4</v>
      </c>
      <c r="AJ3" s="48">
        <f>AG3-AI3</f>
        <v>3.9839152769849298E-5</v>
      </c>
      <c r="AK3" s="51">
        <f>AI3/AH3</f>
        <v>1.1106148907529396</v>
      </c>
    </row>
    <row r="4" spans="1:37" ht="11.25" customHeight="1" x14ac:dyDescent="0.2">
      <c r="A4" s="2" t="str">
        <f t="shared" ref="A4" si="1">B4&amp;"M"</f>
        <v>1M</v>
      </c>
      <c r="B4" s="2">
        <v>1</v>
      </c>
      <c r="C4" s="2" t="str">
        <f t="shared" ref="C4" si="2">"x"&amp;B4+SUBSTITUTE($V$4,"M","")&amp;"F"</f>
        <v>x4F</v>
      </c>
      <c r="D4" s="2" t="s">
        <v>16</v>
      </c>
      <c r="E4" s="2" t="s">
        <v>58</v>
      </c>
      <c r="F4" s="2" t="str">
        <f t="shared" ref="F4:F27" si="3">$H$1</f>
        <v>Euribor3M</v>
      </c>
      <c r="G4" s="2" t="str">
        <f t="shared" ref="G4" si="4">"EUR"&amp;B4&amp;C4&amp;"_Quote"</f>
        <v>EUR1x4F_Quote</v>
      </c>
      <c r="H4" s="2" t="str">
        <f>_xll.qlFraRateHelper(,G4,A4,F4,,,permanent,trigger,objectoverwrite)</f>
        <v>obj_005a6#0004</v>
      </c>
      <c r="I4" s="15" t="b">
        <v>1</v>
      </c>
      <c r="J4" s="18">
        <v>10</v>
      </c>
      <c r="K4" s="18">
        <v>1</v>
      </c>
      <c r="M4" s="26" t="str">
        <v>obj_005a6</v>
      </c>
      <c r="N4" s="26" t="str">
        <f>_xll.qlRateHelperQuoteName(M4,trigger)</f>
        <v>EUR1x4F_Quote</v>
      </c>
      <c r="O4" s="31">
        <f>_xll.qlRateHelperRate(M4,trigger)</f>
        <v>-4.6000000000000001E-4</v>
      </c>
      <c r="P4" s="27">
        <f>_xll.qlRateHelperEarliestDate(M4,trigger)</f>
        <v>42310</v>
      </c>
      <c r="Q4" s="27">
        <f>_xll.qlRateHelperPillarDate(M4,trigger)</f>
        <v>42402</v>
      </c>
      <c r="R4" s="37">
        <f t="shared" si="0"/>
        <v>1</v>
      </c>
      <c r="S4" s="26" t="b">
        <f>IF(Q4&lt;_xll.qlCalendarAdvance(calendar,$V$7,$V$27),TRUE,FALSE)</f>
        <v>1</v>
      </c>
      <c r="U4" s="36" t="s">
        <v>8</v>
      </c>
      <c r="V4" s="33" t="s">
        <v>83</v>
      </c>
      <c r="AC4" s="44" t="s">
        <v>74</v>
      </c>
      <c r="AD4" s="45">
        <f>_xll.qlCalendarAdvance(calendar,AD3,AC4,,,trigger)</f>
        <v>42310</v>
      </c>
      <c r="AE4" s="45">
        <f>_xll.qlInterestRateIndexMaturity($V$5,AD4,trigger)</f>
        <v>42402</v>
      </c>
      <c r="AF4" s="49">
        <f>_xll.qlTenorBasisValue($V$13,AD4,trigger)</f>
        <v>1.1137501382131598E-3</v>
      </c>
      <c r="AG4" s="49">
        <f>_xll.qlTenorBasisForwardRate($V$13,AD4,_xll.ohTrigger($AA$9:$AA$12))</f>
        <v>-4.2188811936395908E-4</v>
      </c>
      <c r="AH4" s="49">
        <f>_xll.qlTenorBasisForwardRate2($V$13,AD4,AE4,_xll.ohTrigger($AA$9:$AA$12))</f>
        <v>-4.2188811936395908E-4</v>
      </c>
      <c r="AI4" s="49">
        <f>_xll.qlIndexFixing($V$5,_xll.qlInterestRateIndexFixingDate($V$5,AD4,trigger),,trigger)</f>
        <v>-4.4906793301978815E-4</v>
      </c>
      <c r="AJ4" s="49">
        <f t="shared" ref="AJ4:AJ67" si="5">AG4-AI4</f>
        <v>2.7179813655829079E-5</v>
      </c>
      <c r="AK4" s="52">
        <f t="shared" ref="AK4:AK67" si="6">AI4/AH4</f>
        <v>1.0644242215135271</v>
      </c>
    </row>
    <row r="5" spans="1:37" ht="11.25" customHeight="1" x14ac:dyDescent="0.2">
      <c r="A5" s="7" t="str">
        <f t="shared" ref="A5:A15" si="7">B5&amp;"M"</f>
        <v>2M</v>
      </c>
      <c r="B5" s="7">
        <v>2</v>
      </c>
      <c r="C5" s="7" t="str">
        <f t="shared" ref="C5:C15" si="8">"x"&amp;B5+SUBSTITUTE($V$4,"M","")&amp;"F"</f>
        <v>x5F</v>
      </c>
      <c r="D5" s="7" t="s">
        <v>16</v>
      </c>
      <c r="E5" s="7" t="s">
        <v>58</v>
      </c>
      <c r="F5" s="7" t="str">
        <f t="shared" si="3"/>
        <v>Euribor3M</v>
      </c>
      <c r="G5" s="7" t="str">
        <f t="shared" ref="G5:G15" si="9">"EUR"&amp;B5&amp;C5&amp;"_Quote"</f>
        <v>EUR2x5F_Quote</v>
      </c>
      <c r="H5" s="7" t="str">
        <f>_xll.qlFraRateHelper(,G5,A5,F5,,,permanent,trigger,objectoverwrite)</f>
        <v>obj_005ce#0004</v>
      </c>
      <c r="I5" s="16" t="b">
        <v>1</v>
      </c>
      <c r="J5" s="19">
        <v>10</v>
      </c>
      <c r="K5" s="19">
        <v>1</v>
      </c>
      <c r="M5" s="26" t="str">
        <v>obj_005ce</v>
      </c>
      <c r="N5" s="26" t="str">
        <f>_xll.qlRateHelperQuoteName(M5,trigger)</f>
        <v>EUR2x5F_Quote</v>
      </c>
      <c r="O5" s="31">
        <f>_xll.qlRateHelperRate(M5,trigger)</f>
        <v>-4.8999999999999998E-4</v>
      </c>
      <c r="P5" s="27">
        <f>_xll.qlRateHelperEarliestDate(M5,trigger)</f>
        <v>42340</v>
      </c>
      <c r="Q5" s="27">
        <f>_xll.qlRateHelperPillarDate(M5,trigger)</f>
        <v>42431</v>
      </c>
      <c r="R5" s="37">
        <f t="shared" si="0"/>
        <v>1</v>
      </c>
      <c r="S5" s="26" t="b">
        <f>IF(Q5&lt;_xll.qlCalendarAdvance(calendar,$V$7,$V$27),TRUE,FALSE)</f>
        <v>1</v>
      </c>
      <c r="U5" s="36" t="s">
        <v>0</v>
      </c>
      <c r="V5" s="33" t="str">
        <f>"EURIBOR"&amp;V4</f>
        <v>EURIBOR3M</v>
      </c>
      <c r="AC5" s="44" t="s">
        <v>74</v>
      </c>
      <c r="AD5" s="45">
        <f>_xll.qlCalendarAdvance(calendar,AD4,AC5,,,trigger)</f>
        <v>42340</v>
      </c>
      <c r="AE5" s="45">
        <f>_xll.qlInterestRateIndexMaturity($V$5,AD5,trigger)</f>
        <v>42431</v>
      </c>
      <c r="AF5" s="49">
        <f>_xll.qlTenorBasisValue($V$13,AD5,trigger)</f>
        <v>1.1403943157208146E-3</v>
      </c>
      <c r="AG5" s="49">
        <f>_xll.qlTenorBasisForwardRate($V$13,AD5,_xll.ohTrigger($AA$9:$AA$12))</f>
        <v>-4.5151239156021291E-4</v>
      </c>
      <c r="AH5" s="49">
        <f>_xll.qlTenorBasisForwardRate2($V$13,AD5,AE5,_xll.ohTrigger($AA$9:$AA$12))</f>
        <v>-4.5151239156021291E-4</v>
      </c>
      <c r="AI5" s="49">
        <f>_xll.qlIndexFixing($V$5,_xll.qlInterestRateIndexFixingDate($V$5,AD5,trigger),,trigger)</f>
        <v>-4.7281585632653233E-4</v>
      </c>
      <c r="AJ5" s="49">
        <f t="shared" si="5"/>
        <v>2.130346476631942E-5</v>
      </c>
      <c r="AK5" s="52">
        <f t="shared" si="6"/>
        <v>1.0471824586977663</v>
      </c>
    </row>
    <row r="6" spans="1:37" ht="11.25" customHeight="1" x14ac:dyDescent="0.2">
      <c r="A6" s="7" t="str">
        <f t="shared" si="7"/>
        <v>3M</v>
      </c>
      <c r="B6" s="7">
        <v>3</v>
      </c>
      <c r="C6" s="7" t="str">
        <f t="shared" si="8"/>
        <v>x6F</v>
      </c>
      <c r="D6" s="7" t="s">
        <v>16</v>
      </c>
      <c r="E6" s="7" t="s">
        <v>58</v>
      </c>
      <c r="F6" s="7" t="str">
        <f t="shared" si="3"/>
        <v>Euribor3M</v>
      </c>
      <c r="G6" s="7" t="str">
        <f t="shared" si="9"/>
        <v>EUR3x6F_Quote</v>
      </c>
      <c r="H6" s="7" t="str">
        <f>_xll.qlFraRateHelper(,G6,A6,F6,,,permanent,trigger,objectoverwrite)</f>
        <v>obj_005bb#0004</v>
      </c>
      <c r="I6" s="16" t="b">
        <v>1</v>
      </c>
      <c r="J6" s="19">
        <v>10</v>
      </c>
      <c r="K6" s="19">
        <v>1</v>
      </c>
      <c r="M6" s="26" t="str">
        <v>obj_0061e</v>
      </c>
      <c r="N6" s="26" t="str">
        <f>_xll.qlRateHelperQuoteName(M6,trigger)</f>
        <v>EURFUT3MZ5_Quote</v>
      </c>
      <c r="O6" s="31">
        <f>_xll.qlRateHelperRate(M6,trigger)</f>
        <v>-5.0000000000016698E-4</v>
      </c>
      <c r="P6" s="27">
        <f>_xll.qlRateHelperEarliestDate(M6,trigger)</f>
        <v>42354</v>
      </c>
      <c r="Q6" s="27">
        <f>_xll.qlRateHelperPillarDate(M6,trigger)</f>
        <v>42445</v>
      </c>
      <c r="R6" s="37">
        <f t="shared" si="0"/>
        <v>1</v>
      </c>
      <c r="S6" s="26" t="b">
        <f>IF(Q6&lt;_xll.qlCalendarAdvance(calendar,$V$7,$V$27),TRUE,FALSE)</f>
        <v>1</v>
      </c>
      <c r="U6" s="36" t="s">
        <v>1</v>
      </c>
      <c r="V6" s="33" t="s">
        <v>10</v>
      </c>
      <c r="AC6" s="44" t="s">
        <v>74</v>
      </c>
      <c r="AD6" s="45">
        <f>_xll.qlCalendarAdvance(calendar,AD5,AC6,,,trigger)</f>
        <v>42373</v>
      </c>
      <c r="AE6" s="45">
        <f>_xll.qlInterestRateIndexMaturity($V$5,AD6,trigger)</f>
        <v>42464</v>
      </c>
      <c r="AF6" s="49">
        <f>_xll.qlTenorBasisValue($V$13,AD6,trigger)</f>
        <v>1.1687293220095988E-3</v>
      </c>
      <c r="AG6" s="49">
        <f>_xll.qlTenorBasisForwardRate($V$13,AD6,_xll.ohTrigger($AA$9:$AA$12))</f>
        <v>-5.3835101117181419E-4</v>
      </c>
      <c r="AH6" s="49">
        <f>_xll.qlTenorBasisForwardRate2($V$13,AD6,AE6,_xll.ohTrigger($AA$9:$AA$12))</f>
        <v>-5.3835101117181419E-4</v>
      </c>
      <c r="AI6" s="49">
        <f>_xll.qlIndexFixing($V$5,_xll.qlInterestRateIndexFixingDate($V$5,AD6,trigger),,trigger)</f>
        <v>-5.5820299394990561E-4</v>
      </c>
      <c r="AJ6" s="49">
        <f t="shared" si="5"/>
        <v>1.9851982778091421E-5</v>
      </c>
      <c r="AK6" s="52">
        <f t="shared" si="6"/>
        <v>1.0368755372723832</v>
      </c>
    </row>
    <row r="7" spans="1:37" ht="11.25" customHeight="1" x14ac:dyDescent="0.2">
      <c r="A7" s="7" t="str">
        <f t="shared" si="7"/>
        <v>4M</v>
      </c>
      <c r="B7" s="7">
        <v>4</v>
      </c>
      <c r="C7" s="7" t="str">
        <f t="shared" si="8"/>
        <v>x7F</v>
      </c>
      <c r="D7" s="7" t="s">
        <v>16</v>
      </c>
      <c r="E7" s="7" t="s">
        <v>58</v>
      </c>
      <c r="F7" s="7" t="str">
        <f t="shared" si="3"/>
        <v>Euribor3M</v>
      </c>
      <c r="G7" s="7" t="str">
        <f t="shared" si="9"/>
        <v>EUR4x7F_Quote</v>
      </c>
      <c r="H7" s="7" t="str">
        <f>_xll.qlFraRateHelper(,G7,A7,F7,,,permanent,trigger,objectoverwrite)</f>
        <v>obj_005bf#0004</v>
      </c>
      <c r="I7" s="16" t="b">
        <v>1</v>
      </c>
      <c r="J7" s="19">
        <v>10</v>
      </c>
      <c r="K7" s="19">
        <v>1</v>
      </c>
      <c r="M7" s="26" t="str">
        <v>obj_005bb</v>
      </c>
      <c r="N7" s="26" t="str">
        <f>_xll.qlRateHelperQuoteName(M7,trigger)</f>
        <v>EUR3x6F_Quote</v>
      </c>
      <c r="O7" s="31">
        <f>_xll.qlRateHelperRate(M7,trigger)</f>
        <v>-5.2999999999999998E-4</v>
      </c>
      <c r="P7" s="27">
        <f>_xll.qlRateHelperEarliestDate(M7,trigger)</f>
        <v>42373</v>
      </c>
      <c r="Q7" s="27">
        <f>_xll.qlRateHelperPillarDate(M7,trigger)</f>
        <v>42464</v>
      </c>
      <c r="R7" s="37">
        <f t="shared" si="0"/>
        <v>1</v>
      </c>
      <c r="S7" s="26" t="b">
        <f>IF(Q7&lt;_xll.qlCalendarAdvance(calendar,$V$7,$V$27),TRUE,FALSE)</f>
        <v>1</v>
      </c>
      <c r="U7" s="36" t="s">
        <v>2</v>
      </c>
      <c r="V7" s="34">
        <f>_xll.qlCalendarAdvance("target",_xll.qlSettingsEvaluationDate(trigger),"2D","mf",,trigger)</f>
        <v>42279</v>
      </c>
      <c r="AC7" s="44" t="s">
        <v>74</v>
      </c>
      <c r="AD7" s="45">
        <f>_xll.qlCalendarAdvance(calendar,AD6,AC7,,,trigger)</f>
        <v>42404</v>
      </c>
      <c r="AE7" s="45">
        <f>_xll.qlInterestRateIndexMaturity($V$5,AD7,trigger)</f>
        <v>42494</v>
      </c>
      <c r="AF7" s="49">
        <f>_xll.qlTenorBasisValue($V$13,AD7,trigger)</f>
        <v>1.1944377765871835E-3</v>
      </c>
      <c r="AG7" s="49">
        <f>_xll.qlTenorBasisForwardRate($V$13,AD7,_xll.ohTrigger($AA$9:$AA$12))</f>
        <v>-5.5029604012135636E-4</v>
      </c>
      <c r="AH7" s="49">
        <f>_xll.qlTenorBasisForwardRate2($V$13,AD7,AE7,_xll.ohTrigger($AA$9:$AA$12))</f>
        <v>-5.5029604012135636E-4</v>
      </c>
      <c r="AI7" s="49">
        <f>_xll.qlIndexFixing($V$5,_xll.qlInterestRateIndexFixingDate($V$5,AD7,trigger),,trigger)</f>
        <v>-5.7655081217022897E-4</v>
      </c>
      <c r="AJ7" s="49">
        <f t="shared" si="5"/>
        <v>2.625477204887261E-5</v>
      </c>
      <c r="AK7" s="52">
        <f t="shared" si="6"/>
        <v>1.0477102689001407</v>
      </c>
    </row>
    <row r="8" spans="1:37" ht="11.25" customHeight="1" x14ac:dyDescent="0.2">
      <c r="A8" s="7" t="str">
        <f t="shared" si="7"/>
        <v>5M</v>
      </c>
      <c r="B8" s="7">
        <v>5</v>
      </c>
      <c r="C8" s="7" t="str">
        <f t="shared" si="8"/>
        <v>x8F</v>
      </c>
      <c r="D8" s="7" t="s">
        <v>16</v>
      </c>
      <c r="E8" s="7" t="s">
        <v>58</v>
      </c>
      <c r="F8" s="7" t="str">
        <f t="shared" si="3"/>
        <v>Euribor3M</v>
      </c>
      <c r="G8" s="7" t="str">
        <f t="shared" si="9"/>
        <v>EUR5x8F_Quote</v>
      </c>
      <c r="H8" s="7" t="str">
        <f>_xll.qlFraRateHelper(,G8,A8,F8,,,permanent,trigger,objectoverwrite)</f>
        <v>obj_005c8#0004</v>
      </c>
      <c r="I8" s="16" t="b">
        <v>1</v>
      </c>
      <c r="J8" s="19">
        <v>10</v>
      </c>
      <c r="K8" s="19">
        <v>1</v>
      </c>
      <c r="M8" s="26" t="str">
        <v>obj_005bf</v>
      </c>
      <c r="N8" s="26" t="str">
        <f>_xll.qlRateHelperQuoteName(M8,trigger)</f>
        <v>EUR4x7F_Quote</v>
      </c>
      <c r="O8" s="31">
        <f>_xll.qlRateHelperRate(M8,trigger)</f>
        <v>-5.5000000000000003E-4</v>
      </c>
      <c r="P8" s="27">
        <f>_xll.qlRateHelperEarliestDate(M8,trigger)</f>
        <v>42402</v>
      </c>
      <c r="Q8" s="27">
        <f>_xll.qlRateHelperPillarDate(M8,trigger)</f>
        <v>42492</v>
      </c>
      <c r="R8" s="37">
        <f t="shared" si="0"/>
        <v>1</v>
      </c>
      <c r="S8" s="26" t="b">
        <f>IF(Q8&lt;_xll.qlCalendarAdvance(calendar,$V$7,$V$27),TRUE,FALSE)</f>
        <v>1</v>
      </c>
      <c r="U8" s="36" t="s">
        <v>3</v>
      </c>
      <c r="V8" s="39" t="b">
        <v>1</v>
      </c>
      <c r="W8" s="36" t="s">
        <v>124</v>
      </c>
      <c r="AC8" s="44" t="s">
        <v>74</v>
      </c>
      <c r="AD8" s="45">
        <f>_xll.qlCalendarAdvance(calendar,AD7,AC8,,,trigger)</f>
        <v>42433</v>
      </c>
      <c r="AE8" s="45">
        <f>_xll.qlInterestRateIndexMaturity($V$5,AD8,trigger)</f>
        <v>42527</v>
      </c>
      <c r="AF8" s="49">
        <f>_xll.qlTenorBasisValue($V$13,AD8,trigger)</f>
        <v>1.2177070585743805E-3</v>
      </c>
      <c r="AG8" s="49">
        <f>_xll.qlTenorBasisForwardRate($V$13,AD8,_xll.ohTrigger($AA$9:$AA$12))</f>
        <v>-5.8311200099661435E-4</v>
      </c>
      <c r="AH8" s="49">
        <f>_xll.qlTenorBasisForwardRate2($V$13,AD8,AE8,_xll.ohTrigger($AA$9:$AA$12))</f>
        <v>-5.8311200099661435E-4</v>
      </c>
      <c r="AI8" s="49">
        <f>_xll.qlIndexFixing($V$5,_xll.qlInterestRateIndexFixingDate($V$5,AD8,trigger),,trigger)</f>
        <v>-5.7345101503900454E-4</v>
      </c>
      <c r="AJ8" s="49">
        <f t="shared" si="5"/>
        <v>-9.6609859576098122E-6</v>
      </c>
      <c r="AK8" s="52">
        <f t="shared" si="6"/>
        <v>0.98343202345158742</v>
      </c>
    </row>
    <row r="9" spans="1:37" ht="11.25" customHeight="1" x14ac:dyDescent="0.2">
      <c r="A9" s="7" t="str">
        <f t="shared" si="7"/>
        <v>6M</v>
      </c>
      <c r="B9" s="7">
        <v>6</v>
      </c>
      <c r="C9" s="7" t="str">
        <f t="shared" si="8"/>
        <v>x9F</v>
      </c>
      <c r="D9" s="7" t="s">
        <v>16</v>
      </c>
      <c r="E9" s="7" t="s">
        <v>58</v>
      </c>
      <c r="F9" s="7" t="str">
        <f t="shared" si="3"/>
        <v>Euribor3M</v>
      </c>
      <c r="G9" s="7" t="str">
        <f t="shared" si="9"/>
        <v>EUR6x9F_Quote</v>
      </c>
      <c r="H9" s="7" t="str">
        <f>_xll.qlFraRateHelper(,G9,A9,F9,,,permanent,trigger,objectoverwrite)</f>
        <v>obj_005c1#0004</v>
      </c>
      <c r="I9" s="16" t="b">
        <v>1</v>
      </c>
      <c r="J9" s="19">
        <v>10</v>
      </c>
      <c r="K9" s="19">
        <v>1</v>
      </c>
      <c r="M9" s="26" t="str">
        <v>obj_005c8</v>
      </c>
      <c r="N9" s="26" t="str">
        <f>_xll.qlRateHelperQuoteName(M9,trigger)</f>
        <v>EUR5x8F_Quote</v>
      </c>
      <c r="O9" s="31">
        <f>_xll.qlRateHelperRate(M9,trigger)</f>
        <v>-5.6999999999999998E-4</v>
      </c>
      <c r="P9" s="27">
        <f>_xll.qlRateHelperEarliestDate(M9,trigger)</f>
        <v>42431</v>
      </c>
      <c r="Q9" s="27">
        <f>_xll.qlRateHelperPillarDate(M9,trigger)</f>
        <v>42523</v>
      </c>
      <c r="R9" s="37">
        <f t="shared" si="0"/>
        <v>1</v>
      </c>
      <c r="S9" s="26" t="b">
        <f>IF(Q9&lt;_xll.qlCalendarAdvance(calendar,$V$7,$V$27),TRUE,FALSE)</f>
        <v>1</v>
      </c>
      <c r="U9" s="36" t="s">
        <v>79</v>
      </c>
      <c r="V9" s="35">
        <v>9.5306968852280861E-4</v>
      </c>
      <c r="W9" s="35" t="b">
        <v>0</v>
      </c>
      <c r="Z9" s="36" t="s">
        <v>4</v>
      </c>
      <c r="AA9" s="35">
        <f t="array" ref="AA9:AA12">_xll.qlTenorBasisCoefficients(V13,V14)</f>
        <v>9.5306968852280861E-4</v>
      </c>
      <c r="AC9" s="44" t="s">
        <v>74</v>
      </c>
      <c r="AD9" s="45">
        <f>_xll.qlCalendarAdvance(calendar,AD8,AC9,,,trigger)</f>
        <v>42464</v>
      </c>
      <c r="AE9" s="45">
        <f>_xll.qlInterestRateIndexMaturity($V$5,AD9,trigger)</f>
        <v>42555</v>
      </c>
      <c r="AF9" s="49">
        <f>_xll.qlTenorBasisValue($V$13,AD9,trigger)</f>
        <v>1.241764068544913E-3</v>
      </c>
      <c r="AG9" s="49">
        <f>_xll.qlTenorBasisForwardRate($V$13,AD9,_xll.ohTrigger($AA$9:$AA$12))</f>
        <v>-6.2148498475874097E-4</v>
      </c>
      <c r="AH9" s="49">
        <f>_xll.qlTenorBasisForwardRate2($V$13,AD9,AE9,_xll.ohTrigger($AA$9:$AA$12))</f>
        <v>-6.2148498475874097E-4</v>
      </c>
      <c r="AI9" s="49">
        <f>_xll.qlIndexFixing($V$5,_xll.qlInterestRateIndexFixingDate($V$5,AD9,trigger),,trigger)</f>
        <v>-5.8818337940191867E-4</v>
      </c>
      <c r="AJ9" s="49">
        <f t="shared" si="5"/>
        <v>-3.3301605356822299E-5</v>
      </c>
      <c r="AK9" s="52">
        <f t="shared" si="6"/>
        <v>0.94641607412325512</v>
      </c>
    </row>
    <row r="10" spans="1:37" ht="11.25" customHeight="1" x14ac:dyDescent="0.2">
      <c r="A10" s="7" t="str">
        <f t="shared" si="7"/>
        <v>7M</v>
      </c>
      <c r="B10" s="7">
        <v>7</v>
      </c>
      <c r="C10" s="7" t="str">
        <f t="shared" si="8"/>
        <v>x10F</v>
      </c>
      <c r="D10" s="7" t="s">
        <v>16</v>
      </c>
      <c r="E10" s="7" t="s">
        <v>58</v>
      </c>
      <c r="F10" s="7" t="str">
        <f t="shared" si="3"/>
        <v>Euribor3M</v>
      </c>
      <c r="G10" s="7" t="str">
        <f t="shared" si="9"/>
        <v>EUR7x10F_Quote</v>
      </c>
      <c r="H10" s="7" t="str">
        <f>_xll.qlFraRateHelper(,G10,A10,F10,,,permanent,trigger,objectoverwrite)</f>
        <v>obj_005b5#0004</v>
      </c>
      <c r="I10" s="16" t="b">
        <v>1</v>
      </c>
      <c r="J10" s="19">
        <v>10</v>
      </c>
      <c r="K10" s="19">
        <v>1</v>
      </c>
      <c r="M10" s="26" t="str">
        <v>obj_00622</v>
      </c>
      <c r="N10" s="26" t="str">
        <f>_xll.qlRateHelperQuoteName(M10,trigger)</f>
        <v>EURFUT3MH6_Quote</v>
      </c>
      <c r="O10" s="31">
        <f>_xll.qlRateHelperRate(M10,trigger)</f>
        <v>-5.7499999999999218E-4</v>
      </c>
      <c r="P10" s="27">
        <f>_xll.qlRateHelperEarliestDate(M10,trigger)</f>
        <v>42445</v>
      </c>
      <c r="Q10" s="27">
        <f>_xll.qlRateHelperPillarDate(M10,trigger)</f>
        <v>42537</v>
      </c>
      <c r="R10" s="37">
        <f t="shared" si="0"/>
        <v>1</v>
      </c>
      <c r="S10" s="26" t="b">
        <f>IF(Q10&lt;_xll.qlCalendarAdvance(calendar,$V$7,$V$27),TRUE,FALSE)</f>
        <v>1</v>
      </c>
      <c r="U10" s="36" t="s">
        <v>80</v>
      </c>
      <c r="V10" s="35">
        <v>4.8978793601028511E-4</v>
      </c>
      <c r="W10" s="35" t="b">
        <v>0</v>
      </c>
      <c r="Z10" s="36" t="s">
        <v>7</v>
      </c>
      <c r="AA10" s="35">
        <v>4.8978793601028511E-4</v>
      </c>
      <c r="AC10" s="44" t="s">
        <v>74</v>
      </c>
      <c r="AD10" s="45">
        <f>_xll.qlCalendarAdvance(calendar,AD9,AC10,,,trigger)</f>
        <v>42494</v>
      </c>
      <c r="AE10" s="45">
        <f>_xll.qlInterestRateIndexMaturity($V$5,AD10,trigger)</f>
        <v>42586</v>
      </c>
      <c r="AF10" s="49">
        <f>_xll.qlTenorBasisValue($V$13,AD10,trigger)</f>
        <v>1.2642577511109009E-3</v>
      </c>
      <c r="AG10" s="49">
        <f>_xll.qlTenorBasisForwardRate($V$13,AD10,_xll.ohTrigger($AA$9:$AA$12))</f>
        <v>-6.4851660386572557E-4</v>
      </c>
      <c r="AH10" s="49">
        <f>_xll.qlTenorBasisForwardRate2($V$13,AD10,AE10,_xll.ohTrigger($AA$9:$AA$12))</f>
        <v>-6.4851660386572557E-4</v>
      </c>
      <c r="AI10" s="49">
        <f>_xll.qlIndexFixing($V$5,_xll.qlInterestRateIndexFixingDate($V$5,AD10,trigger),,trigger)</f>
        <v>-6.2729691763149678E-4</v>
      </c>
      <c r="AJ10" s="49">
        <f t="shared" si="5"/>
        <v>-2.1219686234228785E-5</v>
      </c>
      <c r="AK10" s="52">
        <f t="shared" si="6"/>
        <v>0.9672796562065783</v>
      </c>
    </row>
    <row r="11" spans="1:37" ht="11.25" customHeight="1" x14ac:dyDescent="0.2">
      <c r="A11" s="7" t="str">
        <f t="shared" si="7"/>
        <v>8M</v>
      </c>
      <c r="B11" s="7">
        <v>8</v>
      </c>
      <c r="C11" s="7" t="str">
        <f t="shared" si="8"/>
        <v>x11F</v>
      </c>
      <c r="D11" s="7" t="s">
        <v>16</v>
      </c>
      <c r="E11" s="7" t="s">
        <v>58</v>
      </c>
      <c r="F11" s="7" t="str">
        <f t="shared" si="3"/>
        <v>Euribor3M</v>
      </c>
      <c r="G11" s="7" t="str">
        <f t="shared" si="9"/>
        <v>EUR8x11F_Quote</v>
      </c>
      <c r="H11" s="7" t="str">
        <f>_xll.qlFraRateHelper(,G11,A11,F11,,,permanent,trigger,objectoverwrite)</f>
        <v>obj_005bc#0004</v>
      </c>
      <c r="I11" s="16" t="b">
        <v>1</v>
      </c>
      <c r="J11" s="19">
        <v>10</v>
      </c>
      <c r="K11" s="19">
        <v>1</v>
      </c>
      <c r="M11" s="26" t="str">
        <v>obj_005c1</v>
      </c>
      <c r="N11" s="26" t="str">
        <f>_xll.qlRateHelperQuoteName(M11,trigger)</f>
        <v>EUR6x9F_Quote</v>
      </c>
      <c r="O11" s="31">
        <f>_xll.qlRateHelperRate(M11,trigger)</f>
        <v>-5.9999999999999995E-4</v>
      </c>
      <c r="P11" s="27">
        <f>_xll.qlRateHelperEarliestDate(M11,trigger)</f>
        <v>42464</v>
      </c>
      <c r="Q11" s="27">
        <f>_xll.qlRateHelperPillarDate(M11,trigger)</f>
        <v>42555</v>
      </c>
      <c r="R11" s="37">
        <f t="shared" si="0"/>
        <v>1</v>
      </c>
      <c r="S11" s="26" t="b">
        <f>IF(Q11&lt;_xll.qlCalendarAdvance(calendar,$V$7,$V$27),TRUE,FALSE)</f>
        <v>0</v>
      </c>
      <c r="U11" s="36" t="s">
        <v>81</v>
      </c>
      <c r="V11" s="35">
        <v>0.15683447643055506</v>
      </c>
      <c r="W11" s="35" t="b">
        <v>0</v>
      </c>
      <c r="Z11" s="36" t="s">
        <v>5</v>
      </c>
      <c r="AA11" s="35">
        <v>0.15683447643055506</v>
      </c>
      <c r="AC11" s="44" t="s">
        <v>74</v>
      </c>
      <c r="AD11" s="45">
        <f>_xll.qlCalendarAdvance(calendar,AD10,AC11,,,trigger)</f>
        <v>42527</v>
      </c>
      <c r="AE11" s="45">
        <f>_xll.qlInterestRateIndexMaturity($V$5,AD11,trigger)</f>
        <v>42619</v>
      </c>
      <c r="AF11" s="49">
        <f>_xll.qlTenorBasisValue($V$13,AD11,trigger)</f>
        <v>1.2881256970389712E-3</v>
      </c>
      <c r="AG11" s="49">
        <f>_xll.qlTenorBasisForwardRate($V$13,AD11,_xll.ohTrigger($AA$9:$AA$12))</f>
        <v>-6.6626666470426742E-4</v>
      </c>
      <c r="AH11" s="49">
        <f>_xll.qlTenorBasisForwardRate2($V$13,AD11,AE11,_xll.ohTrigger($AA$9:$AA$12))</f>
        <v>-6.6626666470426742E-4</v>
      </c>
      <c r="AI11" s="49">
        <f>_xll.qlIndexFixing($V$5,_xll.qlInterestRateIndexFixingDate($V$5,AD11,trigger),,trigger)</f>
        <v>-6.6805559454635494E-4</v>
      </c>
      <c r="AJ11" s="49">
        <f t="shared" si="5"/>
        <v>1.7889298420875133E-6</v>
      </c>
      <c r="AK11" s="52">
        <f t="shared" si="6"/>
        <v>1.0026850057744996</v>
      </c>
    </row>
    <row r="12" spans="1:37" ht="11.25" customHeight="1" x14ac:dyDescent="0.2">
      <c r="A12" s="7" t="str">
        <f t="shared" si="7"/>
        <v>9M</v>
      </c>
      <c r="B12" s="7">
        <v>9</v>
      </c>
      <c r="C12" s="7" t="str">
        <f t="shared" si="8"/>
        <v>x12F</v>
      </c>
      <c r="D12" s="7" t="s">
        <v>16</v>
      </c>
      <c r="E12" s="7" t="s">
        <v>58</v>
      </c>
      <c r="F12" s="7" t="str">
        <f t="shared" si="3"/>
        <v>Euribor3M</v>
      </c>
      <c r="G12" s="7" t="str">
        <f t="shared" si="9"/>
        <v>EUR9x12F_Quote</v>
      </c>
      <c r="H12" s="7" t="str">
        <f>_xll.qlFraRateHelper(,G12,A12,F12,,,permanent,trigger,objectoverwrite)</f>
        <v>obj_005ac#0004</v>
      </c>
      <c r="I12" s="16" t="b">
        <v>1</v>
      </c>
      <c r="J12" s="19">
        <v>10</v>
      </c>
      <c r="K12" s="19">
        <v>1</v>
      </c>
      <c r="M12" s="26" t="str">
        <v>obj_005b5</v>
      </c>
      <c r="N12" s="26" t="str">
        <f>_xll.qlRateHelperQuoteName(M12,trigger)</f>
        <v>EUR7x10F_Quote</v>
      </c>
      <c r="O12" s="31">
        <f>_xll.qlRateHelperRate(M12,trigger)</f>
        <v>-6.2E-4</v>
      </c>
      <c r="P12" s="27">
        <f>_xll.qlRateHelperEarliestDate(M12,trigger)</f>
        <v>42492</v>
      </c>
      <c r="Q12" s="27">
        <f>_xll.qlRateHelperPillarDate(M12,trigger)</f>
        <v>42584</v>
      </c>
      <c r="R12" s="37">
        <f t="shared" si="0"/>
        <v>1</v>
      </c>
      <c r="S12" s="26" t="b">
        <f>IF(Q12&lt;_xll.qlCalendarAdvance(calendar,$V$7,$V$27),TRUE,FALSE)</f>
        <v>0</v>
      </c>
      <c r="U12" s="36" t="s">
        <v>82</v>
      </c>
      <c r="V12" s="35">
        <v>1.3224333875222892E-4</v>
      </c>
      <c r="W12" s="35" t="b">
        <v>0</v>
      </c>
      <c r="Z12" s="36" t="s">
        <v>6</v>
      </c>
      <c r="AA12" s="35">
        <v>1.3224333875222892E-4</v>
      </c>
      <c r="AC12" s="44" t="s">
        <v>74</v>
      </c>
      <c r="AD12" s="45">
        <f>_xll.qlCalendarAdvance(calendar,AD11,AC12,,,trigger)</f>
        <v>42557</v>
      </c>
      <c r="AE12" s="45">
        <f>_xll.qlInterestRateIndexMaturity($V$5,AD12,trigger)</f>
        <v>42649</v>
      </c>
      <c r="AF12" s="49">
        <f>_xll.qlTenorBasisValue($V$13,AD12,trigger)</f>
        <v>1.3090453335011837E-3</v>
      </c>
      <c r="AG12" s="49">
        <f>_xll.qlTenorBasisForwardRate($V$13,AD12,_xll.ohTrigger($AA$9:$AA$12))</f>
        <v>-6.7271977721079616E-4</v>
      </c>
      <c r="AH12" s="49">
        <f>_xll.qlTenorBasisForwardRate2($V$13,AD12,AE12,_xll.ohTrigger($AA$9:$AA$12))</f>
        <v>-6.7271977721079616E-4</v>
      </c>
      <c r="AI12" s="49">
        <f>_xll.qlIndexFixing($V$5,_xll.qlInterestRateIndexFixingDate($V$5,AD12,trigger),,trigger)</f>
        <v>-6.8037912731930153E-4</v>
      </c>
      <c r="AJ12" s="49">
        <f t="shared" si="5"/>
        <v>7.6593501085053676E-6</v>
      </c>
      <c r="AK12" s="52">
        <f t="shared" si="6"/>
        <v>1.0113856472902614</v>
      </c>
    </row>
    <row r="13" spans="1:37" ht="11.25" customHeight="1" x14ac:dyDescent="0.2">
      <c r="A13" s="7" t="str">
        <f t="shared" si="7"/>
        <v>10M</v>
      </c>
      <c r="B13" s="7">
        <v>10</v>
      </c>
      <c r="C13" s="7" t="str">
        <f t="shared" si="8"/>
        <v>x13F</v>
      </c>
      <c r="D13" s="7" t="s">
        <v>16</v>
      </c>
      <c r="E13" s="7" t="s">
        <v>58</v>
      </c>
      <c r="F13" s="7" t="str">
        <f t="shared" si="3"/>
        <v>Euribor3M</v>
      </c>
      <c r="G13" s="7" t="str">
        <f t="shared" si="9"/>
        <v>EUR10x13F_Quote</v>
      </c>
      <c r="H13" s="7" t="str">
        <f>_xll.qlFraRateHelper(,G13,A13,F13,,,permanent,trigger,objectoverwrite)</f>
        <v>obj_005ad#0004</v>
      </c>
      <c r="I13" s="16" t="b">
        <v>1</v>
      </c>
      <c r="J13" s="19">
        <v>10</v>
      </c>
      <c r="K13" s="19">
        <v>1</v>
      </c>
      <c r="M13" s="26" t="str">
        <v>obj_005bc</v>
      </c>
      <c r="N13" s="26" t="str">
        <f>_xll.qlRateHelperQuoteName(M13,trigger)</f>
        <v>EUR8x11F_Quote</v>
      </c>
      <c r="O13" s="31">
        <f>_xll.qlRateHelperRate(M13,trigger)</f>
        <v>-6.4999999999999997E-4</v>
      </c>
      <c r="P13" s="27">
        <f>_xll.qlRateHelperEarliestDate(M13,trigger)</f>
        <v>42523</v>
      </c>
      <c r="Q13" s="27">
        <f>_xll.qlRateHelperPillarDate(M13,trigger)</f>
        <v>42615</v>
      </c>
      <c r="R13" s="37">
        <f t="shared" si="0"/>
        <v>1</v>
      </c>
      <c r="S13" s="26" t="b">
        <f>IF(Q13&lt;_xll.qlCalendarAdvance(calendar,$V$7,$V$27),TRUE,FALSE)</f>
        <v>0</v>
      </c>
      <c r="U13" s="36" t="s">
        <v>11</v>
      </c>
      <c r="V13" s="40" t="str">
        <f>_xll.qlAbcdTenorBasis(,V5,V6,V7,V8,V9:V12,,trigger)</f>
        <v>obj_005a5#0004</v>
      </c>
      <c r="AC13" s="44" t="s">
        <v>74</v>
      </c>
      <c r="AD13" s="45">
        <f>_xll.qlCalendarAdvance(calendar,AD12,AC13,,,trigger)</f>
        <v>42590</v>
      </c>
      <c r="AE13" s="45">
        <f>_xll.qlInterestRateIndexMaturity($V$5,AD13,trigger)</f>
        <v>42682</v>
      </c>
      <c r="AF13" s="49">
        <f>_xll.qlTenorBasisValue($V$13,AD13,trigger)</f>
        <v>1.3312195920691945E-3</v>
      </c>
      <c r="AG13" s="49">
        <f>_xll.qlTenorBasisForwardRate($V$13,AD13,_xll.ohTrigger($AA$9:$AA$12))</f>
        <v>-6.6475897139580645E-4</v>
      </c>
      <c r="AH13" s="49">
        <f>_xll.qlTenorBasisForwardRate2($V$13,AD13,AE13,_xll.ohTrigger($AA$9:$AA$12))</f>
        <v>-6.6475897139580645E-4</v>
      </c>
      <c r="AI13" s="49">
        <f>_xll.qlIndexFixing($V$5,_xll.qlInterestRateIndexFixingDate($V$5,AD13,trigger),,trigger)</f>
        <v>-6.6520320444832378E-4</v>
      </c>
      <c r="AJ13" s="49">
        <f t="shared" si="5"/>
        <v>4.442330525173321E-7</v>
      </c>
      <c r="AK13" s="52">
        <f t="shared" si="6"/>
        <v>1.0006682618387002</v>
      </c>
    </row>
    <row r="14" spans="1:37" ht="11.25" customHeight="1" x14ac:dyDescent="0.2">
      <c r="A14" s="7" t="str">
        <f t="shared" si="7"/>
        <v>11M</v>
      </c>
      <c r="B14" s="7">
        <v>11</v>
      </c>
      <c r="C14" s="7" t="str">
        <f t="shared" si="8"/>
        <v>x14F</v>
      </c>
      <c r="D14" s="7" t="s">
        <v>16</v>
      </c>
      <c r="E14" s="7" t="s">
        <v>58</v>
      </c>
      <c r="F14" s="7" t="str">
        <f t="shared" si="3"/>
        <v>Euribor3M</v>
      </c>
      <c r="G14" s="7" t="str">
        <f t="shared" si="9"/>
        <v>EUR11x14F_Quote</v>
      </c>
      <c r="H14" s="7" t="str">
        <f>_xll.qlFraRateHelper(,G14,A14,F14,,,permanent,trigger,objectoverwrite)</f>
        <v>obj_005b1#0004</v>
      </c>
      <c r="I14" s="16" t="b">
        <v>1</v>
      </c>
      <c r="J14" s="19">
        <v>10</v>
      </c>
      <c r="K14" s="19">
        <v>1</v>
      </c>
      <c r="M14" s="26" t="str">
        <v>obj_00618</v>
      </c>
      <c r="N14" s="26" t="str">
        <f>_xll.qlRateHelperQuoteName(M14,trigger)</f>
        <v>EURFUT3MM6_Quote</v>
      </c>
      <c r="O14" s="31">
        <f>_xll.qlRateHelperRate(M14,trigger)</f>
        <v>-6.7499999999998117E-4</v>
      </c>
      <c r="P14" s="27">
        <f>_xll.qlRateHelperEarliestDate(M14,trigger)</f>
        <v>42536</v>
      </c>
      <c r="Q14" s="27">
        <f>_xll.qlRateHelperPillarDate(M14,trigger)</f>
        <v>42628</v>
      </c>
      <c r="R14" s="37">
        <f t="shared" si="0"/>
        <v>1</v>
      </c>
      <c r="S14" s="26" t="b">
        <f>IF(Q14&lt;_xll.qlCalendarAdvance(calendar,$V$7,$V$27),TRUE,FALSE)</f>
        <v>0</v>
      </c>
      <c r="U14" s="36" t="s">
        <v>69</v>
      </c>
      <c r="V14" s="33" t="b">
        <f>_xll.qlTenorBasisCalibrate($V$13,_xll.ohPack(M3:M57),V17,V18,_xll.ohPack(R3:R57),W9:W12,trigger)</f>
        <v>1</v>
      </c>
      <c r="AC14" s="44" t="s">
        <v>74</v>
      </c>
      <c r="AD14" s="45">
        <f>_xll.qlCalendarAdvance(calendar,AD13,AC14,,,trigger)</f>
        <v>42621</v>
      </c>
      <c r="AE14" s="45">
        <f>_xll.qlInterestRateIndexMaturity($V$5,AD14,trigger)</f>
        <v>42712</v>
      </c>
      <c r="AF14" s="49">
        <f>_xll.qlTenorBasisValue($V$13,AD14,trigger)</f>
        <v>1.3512683018517039E-3</v>
      </c>
      <c r="AG14" s="49">
        <f>_xll.qlTenorBasisForwardRate($V$13,AD14,_xll.ohTrigger($AA$9:$AA$12))</f>
        <v>-6.4359354609073885E-4</v>
      </c>
      <c r="AH14" s="49">
        <f>_xll.qlTenorBasisForwardRate2($V$13,AD14,AE14,_xll.ohTrigger($AA$9:$AA$12))</f>
        <v>-6.4359354609073885E-4</v>
      </c>
      <c r="AI14" s="49">
        <f>_xll.qlIndexFixing($V$5,_xll.qlInterestRateIndexFixingDate($V$5,AD14,trigger),,trigger)</f>
        <v>-6.3756472156893229E-4</v>
      </c>
      <c r="AJ14" s="49">
        <f t="shared" si="5"/>
        <v>-6.028824521806561E-6</v>
      </c>
      <c r="AK14" s="52">
        <f t="shared" si="6"/>
        <v>0.99063255907641345</v>
      </c>
    </row>
    <row r="15" spans="1:37" ht="11.25" customHeight="1" x14ac:dyDescent="0.2">
      <c r="A15" s="7" t="str">
        <f t="shared" si="7"/>
        <v>12M</v>
      </c>
      <c r="B15" s="7">
        <v>12</v>
      </c>
      <c r="C15" s="7" t="str">
        <f t="shared" si="8"/>
        <v>x15F</v>
      </c>
      <c r="D15" s="7" t="s">
        <v>16</v>
      </c>
      <c r="E15" s="7" t="s">
        <v>58</v>
      </c>
      <c r="F15" s="7" t="str">
        <f t="shared" si="3"/>
        <v>Euribor3M</v>
      </c>
      <c r="G15" s="7" t="str">
        <f t="shared" si="9"/>
        <v>EUR12x15F_Quote</v>
      </c>
      <c r="H15" s="7" t="str">
        <f>_xll.qlFraRateHelper(,G15,A15,F15,,,permanent,trigger,objectoverwrite)</f>
        <v>obj_005bd#0004</v>
      </c>
      <c r="I15" s="16" t="b">
        <v>1</v>
      </c>
      <c r="J15" s="19">
        <v>10</v>
      </c>
      <c r="K15" s="19">
        <v>1</v>
      </c>
      <c r="M15" s="26" t="str">
        <v>obj_005ac</v>
      </c>
      <c r="N15" s="26" t="str">
        <f>_xll.qlRateHelperQuoteName(M15,trigger)</f>
        <v>EUR9x12F_Quote</v>
      </c>
      <c r="O15" s="31">
        <f>_xll.qlRateHelperRate(M15,trigger)</f>
        <v>-6.4999999999999997E-4</v>
      </c>
      <c r="P15" s="27">
        <f>_xll.qlRateHelperEarliestDate(M15,trigger)</f>
        <v>42555</v>
      </c>
      <c r="Q15" s="27">
        <f>_xll.qlRateHelperPillarDate(M15,trigger)</f>
        <v>42646</v>
      </c>
      <c r="R15" s="37">
        <f t="shared" si="0"/>
        <v>1</v>
      </c>
      <c r="S15" s="26" t="b">
        <f>IF(Q15&lt;_xll.qlCalendarAdvance(calendar,$V$7,$V$27),TRUE,FALSE)</f>
        <v>0</v>
      </c>
      <c r="U15" s="1" t="str">
        <f>_xll.ohRangeRetrieveError(V14)</f>
        <v/>
      </c>
      <c r="AC15" s="44" t="s">
        <v>74</v>
      </c>
      <c r="AD15" s="45">
        <f>_xll.qlCalendarAdvance(calendar,AD14,AC15,,,trigger)</f>
        <v>42653</v>
      </c>
      <c r="AE15" s="45">
        <f>_xll.qlInterestRateIndexMaturity($V$5,AD15,trigger)</f>
        <v>42745</v>
      </c>
      <c r="AF15" s="49">
        <f>_xll.qlTenorBasisValue($V$13,AD15,trigger)</f>
        <v>1.3711872280746137E-3</v>
      </c>
      <c r="AG15" s="49">
        <f>_xll.qlTenorBasisForwardRate($V$13,AD15,_xll.ohTrigger($AA$9:$AA$12))</f>
        <v>-5.8724694003326166E-4</v>
      </c>
      <c r="AH15" s="49">
        <f>_xll.qlTenorBasisForwardRate2($V$13,AD15,AE15,_xll.ohTrigger($AA$9:$AA$12))</f>
        <v>-5.8724694003326166E-4</v>
      </c>
      <c r="AI15" s="49">
        <f>_xll.qlIndexFixing($V$5,_xll.qlInterestRateIndexFixingDate($V$5,AD15,trigger),,trigger)</f>
        <v>-5.8038844637026382E-4</v>
      </c>
      <c r="AJ15" s="49">
        <f t="shared" si="5"/>
        <v>-6.8584936629978444E-6</v>
      </c>
      <c r="AK15" s="52">
        <f t="shared" si="6"/>
        <v>0.98832093758954387</v>
      </c>
    </row>
    <row r="16" spans="1:37" ht="11.25" customHeight="1" x14ac:dyDescent="0.2">
      <c r="A16" s="2" t="s">
        <v>86</v>
      </c>
      <c r="B16" s="2" t="s">
        <v>87</v>
      </c>
      <c r="C16" s="2" t="str">
        <f t="array" ref="C16:C27">_xll.qlIMMNextCodes(_xll.qlSettingsEvaluationDate(trigger)-1,D16:D27)</f>
        <v>Z5</v>
      </c>
      <c r="D16" s="2" t="b">
        <v>1</v>
      </c>
      <c r="E16" s="2" t="s">
        <v>58</v>
      </c>
      <c r="F16" s="2" t="str">
        <f t="shared" si="3"/>
        <v>Euribor3M</v>
      </c>
      <c r="G16" s="2" t="str">
        <f>"EURFUT3M"&amp;C16&amp;"_Quote"</f>
        <v>EURFUT3MZ5_Quote</v>
      </c>
      <c r="H16" s="2" t="str">
        <f>_xll.qlFuturesRateHelper(,G16,B16,C16,F16,0,,trigger)</f>
        <v>obj_0061e#0004</v>
      </c>
      <c r="I16" s="15" t="b">
        <v>1</v>
      </c>
      <c r="J16" s="18">
        <v>20</v>
      </c>
      <c r="K16" s="18">
        <v>1</v>
      </c>
      <c r="M16" s="26" t="str">
        <v>obj_005ad</v>
      </c>
      <c r="N16" s="26" t="str">
        <f>_xll.qlRateHelperQuoteName(M16,trigger)</f>
        <v>EUR10x13F_Quote</v>
      </c>
      <c r="O16" s="31">
        <f>_xll.qlRateHelperRate(M16,trigger)</f>
        <v>-6.4999999999999997E-4</v>
      </c>
      <c r="P16" s="27">
        <f>_xll.qlRateHelperEarliestDate(M16,trigger)</f>
        <v>42584</v>
      </c>
      <c r="Q16" s="27">
        <f>_xll.qlRateHelperPillarDate(M16,trigger)</f>
        <v>42676</v>
      </c>
      <c r="R16" s="37">
        <f t="shared" si="0"/>
        <v>1</v>
      </c>
      <c r="S16" s="26" t="b">
        <f>IF(Q16&lt;_xll.qlCalendarAdvance(calendar,$V$7,$V$27),TRUE,FALSE)</f>
        <v>0</v>
      </c>
      <c r="AC16" s="44" t="s">
        <v>74</v>
      </c>
      <c r="AD16" s="45">
        <f>_xll.qlCalendarAdvance(calendar,AD15,AC16,,,trigger)</f>
        <v>42684</v>
      </c>
      <c r="AE16" s="45">
        <f>_xll.qlInterestRateIndexMaturity($V$5,AD16,trigger)</f>
        <v>42776</v>
      </c>
      <c r="AF16" s="49">
        <f>_xll.qlTenorBasisValue($V$13,AD16,trigger)</f>
        <v>1.3897479539019637E-3</v>
      </c>
      <c r="AG16" s="49">
        <f>_xll.qlTenorBasisForwardRate($V$13,AD16,_xll.ohTrigger($AA$9:$AA$12))</f>
        <v>-5.3755740171712108E-4</v>
      </c>
      <c r="AH16" s="49">
        <f>_xll.qlTenorBasisForwardRate2($V$13,AD16,AE16,_xll.ohTrigger($AA$9:$AA$12))</f>
        <v>-5.3755740171712108E-4</v>
      </c>
      <c r="AI16" s="49">
        <f>_xll.qlIndexFixing($V$5,_xll.qlInterestRateIndexFixingDate($V$5,AD16,trigger),,trigger)</f>
        <v>-5.4601687482826243E-4</v>
      </c>
      <c r="AJ16" s="49">
        <f t="shared" si="5"/>
        <v>8.4594731111413499E-6</v>
      </c>
      <c r="AK16" s="52">
        <f t="shared" si="6"/>
        <v>1.0157368740233494</v>
      </c>
    </row>
    <row r="17" spans="1:37" ht="11.25" customHeight="1" x14ac:dyDescent="0.2">
      <c r="A17" s="7" t="s">
        <v>86</v>
      </c>
      <c r="B17" s="7" t="s">
        <v>87</v>
      </c>
      <c r="C17" s="7" t="str">
        <v>H6</v>
      </c>
      <c r="D17" s="7" t="b">
        <v>1</v>
      </c>
      <c r="E17" s="7" t="s">
        <v>58</v>
      </c>
      <c r="F17" s="7" t="str">
        <f t="shared" si="3"/>
        <v>Euribor3M</v>
      </c>
      <c r="G17" s="7" t="str">
        <f t="shared" ref="G17:G27" si="10">"EURFUT3M"&amp;C17&amp;"_Quote"</f>
        <v>EURFUT3MH6_Quote</v>
      </c>
      <c r="H17" s="7" t="str">
        <f>_xll.qlFuturesRateHelper(,G17,B17,C17,F17,0,,trigger)</f>
        <v>obj_00622#0004</v>
      </c>
      <c r="I17" s="16" t="b">
        <v>1</v>
      </c>
      <c r="J17" s="19">
        <v>20</v>
      </c>
      <c r="K17" s="19">
        <v>1</v>
      </c>
      <c r="M17" s="26" t="str">
        <v>obj_005b1</v>
      </c>
      <c r="N17" s="26" t="str">
        <f>_xll.qlRateHelperQuoteName(M17,trigger)</f>
        <v>EUR11x14F_Quote</v>
      </c>
      <c r="O17" s="31">
        <f>_xll.qlRateHelperRate(M17,trigger)</f>
        <v>-6.4000000000000005E-4</v>
      </c>
      <c r="P17" s="27">
        <f>_xll.qlRateHelperEarliestDate(M17,trigger)</f>
        <v>42615</v>
      </c>
      <c r="Q17" s="27">
        <f>_xll.qlRateHelperPillarDate(M17,trigger)</f>
        <v>42706</v>
      </c>
      <c r="R17" s="37">
        <f t="shared" si="0"/>
        <v>1</v>
      </c>
      <c r="S17" s="26" t="b">
        <f>IF(Q17&lt;_xll.qlCalendarAdvance(calendar,$V$7,$V$27),TRUE,FALSE)</f>
        <v>0</v>
      </c>
      <c r="U17" s="36" t="s">
        <v>68</v>
      </c>
      <c r="V17" s="33" t="str">
        <f>_xll.qlLevenbergMarquardt(,0.00000001,0.00000001,0.00000001,,trigger)</f>
        <v>obj_00615#0004</v>
      </c>
      <c r="AC17" s="44" t="s">
        <v>74</v>
      </c>
      <c r="AD17" s="45">
        <f>_xll.qlCalendarAdvance(calendar,AD16,AC17,,,trigger)</f>
        <v>42716</v>
      </c>
      <c r="AE17" s="45">
        <f>_xll.qlInterestRateIndexMaturity($V$5,AD17,trigger)</f>
        <v>42807</v>
      </c>
      <c r="AF17" s="49">
        <f>_xll.qlTenorBasisValue($V$13,AD17,trigger)</f>
        <v>1.4081648535401326E-3</v>
      </c>
      <c r="AG17" s="49">
        <f>_xll.qlTenorBasisForwardRate($V$13,AD17,_xll.ohTrigger($AA$9:$AA$12))</f>
        <v>-4.6735533119732556E-4</v>
      </c>
      <c r="AH17" s="49">
        <f>_xll.qlTenorBasisForwardRate2($V$13,AD17,AE17,_xll.ohTrigger($AA$9:$AA$12))</f>
        <v>-4.6735533119732556E-4</v>
      </c>
      <c r="AI17" s="49">
        <f>_xll.qlIndexFixing($V$5,_xll.qlInterestRateIndexFixingDate($V$5,AD17,trigger),,trigger)</f>
        <v>-4.9374548870538841E-4</v>
      </c>
      <c r="AJ17" s="49">
        <f t="shared" si="5"/>
        <v>2.639015750806285E-5</v>
      </c>
      <c r="AK17" s="52">
        <f t="shared" si="6"/>
        <v>1.056467008604467</v>
      </c>
    </row>
    <row r="18" spans="1:37" ht="11.25" customHeight="1" x14ac:dyDescent="0.2">
      <c r="A18" s="7" t="s">
        <v>86</v>
      </c>
      <c r="B18" s="7" t="s">
        <v>87</v>
      </c>
      <c r="C18" s="7" t="str">
        <v>M6</v>
      </c>
      <c r="D18" s="7" t="b">
        <v>1</v>
      </c>
      <c r="E18" s="7" t="s">
        <v>58</v>
      </c>
      <c r="F18" s="7" t="str">
        <f t="shared" si="3"/>
        <v>Euribor3M</v>
      </c>
      <c r="G18" s="7" t="str">
        <f t="shared" si="10"/>
        <v>EURFUT3MM6_Quote</v>
      </c>
      <c r="H18" s="7" t="str">
        <f>_xll.qlFuturesRateHelper(,G18,B18,C18,F18,0,,trigger)</f>
        <v>obj_00618#0004</v>
      </c>
      <c r="I18" s="16" t="b">
        <v>1</v>
      </c>
      <c r="J18" s="19">
        <v>20</v>
      </c>
      <c r="K18" s="19">
        <v>1</v>
      </c>
      <c r="M18" s="26" t="str">
        <v>obj_0061a</v>
      </c>
      <c r="N18" s="26" t="str">
        <f>_xll.qlRateHelperQuoteName(M18,trigger)</f>
        <v>EURFUT3MU6_Quote</v>
      </c>
      <c r="O18" s="31">
        <f>_xll.qlRateHelperRate(M18,trigger)</f>
        <v>-6.250000000000977E-4</v>
      </c>
      <c r="P18" s="27">
        <f>_xll.qlRateHelperEarliestDate(M18,trigger)</f>
        <v>42634</v>
      </c>
      <c r="Q18" s="27">
        <f>_xll.qlRateHelperPillarDate(M18,trigger)</f>
        <v>42725</v>
      </c>
      <c r="R18" s="37">
        <f t="shared" si="0"/>
        <v>1</v>
      </c>
      <c r="S18" s="26" t="b">
        <f>IF(Q18&lt;_xll.qlCalendarAdvance(calendar,$V$7,$V$27),TRUE,FALSE)</f>
        <v>0</v>
      </c>
      <c r="U18" s="36" t="s">
        <v>66</v>
      </c>
      <c r="V18" s="33" t="str">
        <f>_xll.qlEndCriteria(,1000,100,0.00000001,0.00003,0.00003,,trigger)</f>
        <v>obj_00616#0004</v>
      </c>
      <c r="AC18" s="44" t="s">
        <v>74</v>
      </c>
      <c r="AD18" s="45">
        <f>_xll.qlCalendarAdvance(calendar,AD17,AC18,,,trigger)</f>
        <v>42747</v>
      </c>
      <c r="AE18" s="45">
        <f>_xll.qlInterestRateIndexMaturity($V$5,AD18,trigger)</f>
        <v>42837</v>
      </c>
      <c r="AF18" s="49">
        <f>_xll.qlTenorBasisValue($V$13,AD18,trigger)</f>
        <v>1.4253027744722995E-3</v>
      </c>
      <c r="AG18" s="49">
        <f>_xll.qlTenorBasisForwardRate($V$13,AD18,_xll.ohTrigger($AA$9:$AA$12))</f>
        <v>-4.044262760198869E-4</v>
      </c>
      <c r="AH18" s="49">
        <f>_xll.qlTenorBasisForwardRate2($V$13,AD18,AE18,_xll.ohTrigger($AA$9:$AA$12))</f>
        <v>-4.044262760198869E-4</v>
      </c>
      <c r="AI18" s="49">
        <f>_xll.qlIndexFixing($V$5,_xll.qlInterestRateIndexFixingDate($V$5,AD18,trigger),,trigger)</f>
        <v>-4.4283335260431045E-4</v>
      </c>
      <c r="AJ18" s="49">
        <f t="shared" si="5"/>
        <v>3.840707658442355E-5</v>
      </c>
      <c r="AK18" s="52">
        <f t="shared" si="6"/>
        <v>1.0949668180870991</v>
      </c>
    </row>
    <row r="19" spans="1:37" ht="11.25" customHeight="1" x14ac:dyDescent="0.2">
      <c r="A19" s="7" t="s">
        <v>86</v>
      </c>
      <c r="B19" s="7" t="s">
        <v>87</v>
      </c>
      <c r="C19" s="7" t="str">
        <v>U6</v>
      </c>
      <c r="D19" s="7" t="b">
        <v>1</v>
      </c>
      <c r="E19" s="7" t="s">
        <v>58</v>
      </c>
      <c r="F19" s="7" t="str">
        <f t="shared" si="3"/>
        <v>Euribor3M</v>
      </c>
      <c r="G19" s="7" t="str">
        <f t="shared" si="10"/>
        <v>EURFUT3MU6_Quote</v>
      </c>
      <c r="H19" s="7" t="str">
        <f>_xll.qlFuturesRateHelper(,G19,B19,C19,F19,0,,trigger)</f>
        <v>obj_0061a#0004</v>
      </c>
      <c r="I19" s="16" t="b">
        <v>1</v>
      </c>
      <c r="J19" s="19">
        <v>20</v>
      </c>
      <c r="K19" s="19">
        <v>1</v>
      </c>
      <c r="M19" s="26" t="str">
        <v>obj_005bd</v>
      </c>
      <c r="N19" s="26" t="str">
        <f>_xll.qlRateHelperQuoteName(M19,trigger)</f>
        <v>EUR12x15F_Quote</v>
      </c>
      <c r="O19" s="31">
        <f>_xll.qlRateHelperRate(M19,trigger)</f>
        <v>-5.8999999999999992E-4</v>
      </c>
      <c r="P19" s="27">
        <f>_xll.qlRateHelperEarliestDate(M19,trigger)</f>
        <v>42646</v>
      </c>
      <c r="Q19" s="27">
        <f>_xll.qlRateHelperPillarDate(M19,trigger)</f>
        <v>42737</v>
      </c>
      <c r="R19" s="37">
        <f t="shared" si="0"/>
        <v>1</v>
      </c>
      <c r="S19" s="26" t="b">
        <f>IF(Q19&lt;_xll.qlCalendarAdvance(calendar,$V$7,$V$27),TRUE,FALSE)</f>
        <v>0</v>
      </c>
      <c r="U19" s="36" t="s">
        <v>67</v>
      </c>
      <c r="V19" s="33" t="str">
        <f>_xll.qlNoConstraint(,,trigger)</f>
        <v>obj_00613#0004</v>
      </c>
      <c r="AC19" s="44" t="s">
        <v>74</v>
      </c>
      <c r="AD19" s="45">
        <f>_xll.qlCalendarAdvance(calendar,AD18,AC19,,,trigger)</f>
        <v>42779</v>
      </c>
      <c r="AE19" s="45">
        <f>_xll.qlInterestRateIndexMaturity($V$5,AD19,trigger)</f>
        <v>42870</v>
      </c>
      <c r="AF19" s="49">
        <f>_xll.qlTenorBasisValue($V$13,AD19,trigger)</f>
        <v>1.4422836692268945E-3</v>
      </c>
      <c r="AG19" s="49">
        <f>_xll.qlTenorBasisForwardRate($V$13,AD19,_xll.ohTrigger($AA$9:$AA$12))</f>
        <v>-3.1912521010856191E-4</v>
      </c>
      <c r="AH19" s="49">
        <f>_xll.qlTenorBasisForwardRate2($V$13,AD19,AE19,_xll.ohTrigger($AA$9:$AA$12))</f>
        <v>-3.1912521010856191E-4</v>
      </c>
      <c r="AI19" s="49">
        <f>_xll.qlIndexFixing($V$5,_xll.qlInterestRateIndexFixingDate($V$5,AD19,trigger),,trigger)</f>
        <v>-3.3544395641753918E-4</v>
      </c>
      <c r="AJ19" s="49">
        <f t="shared" si="5"/>
        <v>1.6318746308977266E-5</v>
      </c>
      <c r="AK19" s="52">
        <f t="shared" si="6"/>
        <v>1.0511358732938267</v>
      </c>
    </row>
    <row r="20" spans="1:37" ht="11.25" customHeight="1" x14ac:dyDescent="0.2">
      <c r="A20" s="7" t="s">
        <v>86</v>
      </c>
      <c r="B20" s="7" t="s">
        <v>87</v>
      </c>
      <c r="C20" s="7" t="str">
        <v>Z6</v>
      </c>
      <c r="D20" s="7" t="b">
        <v>1</v>
      </c>
      <c r="E20" s="7" t="s">
        <v>58</v>
      </c>
      <c r="F20" s="7" t="str">
        <f t="shared" si="3"/>
        <v>Euribor3M</v>
      </c>
      <c r="G20" s="7" t="str">
        <f t="shared" si="10"/>
        <v>EURFUT3MZ6_Quote</v>
      </c>
      <c r="H20" s="7" t="str">
        <f>_xll.qlFuturesRateHelper(,G20,B20,C20,F20,0,,trigger)</f>
        <v>obj_00621#0004</v>
      </c>
      <c r="I20" s="16" t="b">
        <v>1</v>
      </c>
      <c r="J20" s="19">
        <v>20</v>
      </c>
      <c r="K20" s="19">
        <v>1</v>
      </c>
      <c r="M20" s="26" t="str">
        <v>obj_00621</v>
      </c>
      <c r="N20" s="26" t="str">
        <f>_xll.qlRateHelperQuoteName(M20,trigger)</f>
        <v>EURFUT3MZ6_Quote</v>
      </c>
      <c r="O20" s="31">
        <f>_xll.qlRateHelperRate(M20,trigger)</f>
        <v>-4.750000000000032E-4</v>
      </c>
      <c r="P20" s="27">
        <f>_xll.qlRateHelperEarliestDate(M20,trigger)</f>
        <v>42725</v>
      </c>
      <c r="Q20" s="27">
        <f>_xll.qlRateHelperPillarDate(M20,trigger)</f>
        <v>42815</v>
      </c>
      <c r="R20" s="37">
        <f t="shared" si="0"/>
        <v>1</v>
      </c>
      <c r="S20" s="26" t="b">
        <f>IF(Q20&lt;_xll.qlCalendarAdvance(calendar,$V$7,$V$27),TRUE,FALSE)</f>
        <v>0</v>
      </c>
      <c r="AC20" s="44" t="s">
        <v>74</v>
      </c>
      <c r="AD20" s="45">
        <f>_xll.qlCalendarAdvance(calendar,AD19,AC20,,,trigger)</f>
        <v>42807</v>
      </c>
      <c r="AE20" s="45">
        <f>_xll.qlInterestRateIndexMaturity($V$5,AD20,trigger)</f>
        <v>42899</v>
      </c>
      <c r="AF20" s="49">
        <f>_xll.qlTenorBasisValue($V$13,AD20,trigger)</f>
        <v>1.4565631574120154E-3</v>
      </c>
      <c r="AG20" s="49">
        <f>_xll.qlTenorBasisForwardRate($V$13,AD20,_xll.ohTrigger($AA$9:$AA$12))</f>
        <v>-2.4868028761313734E-4</v>
      </c>
      <c r="AH20" s="49">
        <f>_xll.qlTenorBasisForwardRate2($V$13,AD20,AE20,_xll.ohTrigger($AA$9:$AA$12))</f>
        <v>-2.4868028761313734E-4</v>
      </c>
      <c r="AI20" s="49">
        <f>_xll.qlIndexFixing($V$5,_xll.qlInterestRateIndexFixingDate($V$5,AD20,trigger),,trigger)</f>
        <v>-2.322816037775047E-4</v>
      </c>
      <c r="AJ20" s="49">
        <f t="shared" si="5"/>
        <v>-1.6398683835632639E-5</v>
      </c>
      <c r="AK20" s="52">
        <f t="shared" si="6"/>
        <v>0.9340571623387236</v>
      </c>
    </row>
    <row r="21" spans="1:37" ht="11.25" customHeight="1" x14ac:dyDescent="0.2">
      <c r="A21" s="7" t="s">
        <v>86</v>
      </c>
      <c r="B21" s="7" t="s">
        <v>87</v>
      </c>
      <c r="C21" s="7" t="str">
        <v>H7</v>
      </c>
      <c r="D21" s="7" t="b">
        <v>1</v>
      </c>
      <c r="E21" s="7" t="s">
        <v>58</v>
      </c>
      <c r="F21" s="7" t="str">
        <f t="shared" si="3"/>
        <v>Euribor3M</v>
      </c>
      <c r="G21" s="7" t="str">
        <f t="shared" si="10"/>
        <v>EURFUT3MH7_Quote</v>
      </c>
      <c r="H21" s="7" t="str">
        <f>_xll.qlFuturesRateHelper(,G21,B21,C21,F21,0,,trigger)</f>
        <v>obj_0061d#0004</v>
      </c>
      <c r="I21" s="16" t="b">
        <v>1</v>
      </c>
      <c r="J21" s="19">
        <v>20</v>
      </c>
      <c r="K21" s="19">
        <v>1</v>
      </c>
      <c r="M21" s="26" t="str">
        <v>obj_0061d</v>
      </c>
      <c r="N21" s="26" t="str">
        <f>_xll.qlRateHelperQuoteName(M21,trigger)</f>
        <v>EURFUT3MH7_Quote</v>
      </c>
      <c r="O21" s="31">
        <f>_xll.qlRateHelperRate(M21,trigger)</f>
        <v>-2.2500000000014175E-4</v>
      </c>
      <c r="P21" s="27">
        <f>_xll.qlRateHelperEarliestDate(M21,trigger)</f>
        <v>42809</v>
      </c>
      <c r="Q21" s="27">
        <f>_xll.qlRateHelperPillarDate(M21,trigger)</f>
        <v>42901</v>
      </c>
      <c r="R21" s="37">
        <f t="shared" si="0"/>
        <v>1</v>
      </c>
      <c r="S21" s="26" t="b">
        <f>IF(Q21&lt;_xll.qlCalendarAdvance(calendar,$V$7,$V$27),TRUE,FALSE)</f>
        <v>0</v>
      </c>
      <c r="AC21" s="44" t="s">
        <v>74</v>
      </c>
      <c r="AD21" s="45">
        <f>_xll.qlCalendarAdvance(calendar,AD20,AC21,,,trigger)</f>
        <v>42838</v>
      </c>
      <c r="AE21" s="45">
        <f>_xll.qlInterestRateIndexMaturity($V$5,AD21,trigger)</f>
        <v>42929</v>
      </c>
      <c r="AF21" s="49">
        <f>_xll.qlTenorBasisValue($V$13,AD21,trigger)</f>
        <v>1.4717560980511556E-3</v>
      </c>
      <c r="AG21" s="49">
        <f>_xll.qlTenorBasisForwardRate($V$13,AD21,_xll.ohTrigger($AA$9:$AA$12))</f>
        <v>-1.6698967636982114E-4</v>
      </c>
      <c r="AH21" s="49">
        <f>_xll.qlTenorBasisForwardRate2($V$13,AD21,AE21,_xll.ohTrigger($AA$9:$AA$12))</f>
        <v>-1.6698967636982114E-4</v>
      </c>
      <c r="AI21" s="49">
        <f>_xll.qlIndexFixing($V$5,_xll.qlInterestRateIndexFixingDate($V$5,AD21,trigger),,trigger)</f>
        <v>-1.2293369536891537E-4</v>
      </c>
      <c r="AJ21" s="49">
        <f t="shared" si="5"/>
        <v>-4.4055981000905764E-5</v>
      </c>
      <c r="AK21" s="52">
        <f t="shared" si="6"/>
        <v>0.73617542138750025</v>
      </c>
    </row>
    <row r="22" spans="1:37" ht="11.25" customHeight="1" x14ac:dyDescent="0.2">
      <c r="A22" s="7" t="s">
        <v>86</v>
      </c>
      <c r="B22" s="7" t="s">
        <v>87</v>
      </c>
      <c r="C22" s="7" t="str">
        <v>M7</v>
      </c>
      <c r="D22" s="7" t="b">
        <v>1</v>
      </c>
      <c r="E22" s="7" t="s">
        <v>58</v>
      </c>
      <c r="F22" s="7" t="str">
        <f t="shared" si="3"/>
        <v>Euribor3M</v>
      </c>
      <c r="G22" s="7" t="str">
        <f t="shared" si="10"/>
        <v>EURFUT3MM7_Quote</v>
      </c>
      <c r="H22" s="7" t="str">
        <f>_xll.qlFuturesRateHelper(,G22,B22,C22,F22,0,,trigger)</f>
        <v>obj_0061f#0004</v>
      </c>
      <c r="I22" s="16" t="b">
        <v>1</v>
      </c>
      <c r="J22" s="19">
        <v>20</v>
      </c>
      <c r="K22" s="19">
        <v>1</v>
      </c>
      <c r="M22" s="26" t="str">
        <v>obj_005af</v>
      </c>
      <c r="N22" s="26" t="str">
        <f>_xll.qlRateHelperQuoteName(M22,trigger)</f>
        <v>EURAB3E3Y_Quote</v>
      </c>
      <c r="O22" s="31">
        <f>_xll.qlRateHelperRate(M22,trigger)</f>
        <v>2.5000000000000001E-4</v>
      </c>
      <c r="P22" s="27">
        <f>_xll.qlRateHelperEarliestDate(M22,trigger)</f>
        <v>42279</v>
      </c>
      <c r="Q22" s="27">
        <f>_xll.qlRateHelperPillarDate(M22,trigger)</f>
        <v>43375</v>
      </c>
      <c r="R22" s="37">
        <f t="shared" si="0"/>
        <v>1</v>
      </c>
      <c r="S22" s="26" t="b">
        <f>IF(Q22&lt;_xll.qlCalendarAdvance(calendar,$V$7,$V$27),TRUE,FALSE)</f>
        <v>0</v>
      </c>
      <c r="U22" s="36" t="s">
        <v>98</v>
      </c>
      <c r="V22" s="33">
        <v>6</v>
      </c>
      <c r="AC22" s="44" t="s">
        <v>74</v>
      </c>
      <c r="AD22" s="45">
        <f>_xll.qlCalendarAdvance(calendar,AD21,AC22,,,trigger)</f>
        <v>42870</v>
      </c>
      <c r="AE22" s="45">
        <f>_xll.qlInterestRateIndexMaturity($V$5,AD22,trigger)</f>
        <v>42962</v>
      </c>
      <c r="AF22" s="49">
        <f>_xll.qlTenorBasisValue($V$13,AD22,trigger)</f>
        <v>1.4867743628459063E-3</v>
      </c>
      <c r="AG22" s="49">
        <f>_xll.qlTenorBasisForwardRate($V$13,AD22,_xll.ohTrigger($AA$9:$AA$12))</f>
        <v>-6.3022455012488578E-5</v>
      </c>
      <c r="AH22" s="49">
        <f>_xll.qlTenorBasisForwardRate2($V$13,AD22,AE22,_xll.ohTrigger($AA$9:$AA$12))</f>
        <v>-6.3022455012488578E-5</v>
      </c>
      <c r="AI22" s="49">
        <f>_xll.qlIndexFixing($V$5,_xll.qlInterestRateIndexFixingDate($V$5,AD22,trigger),,trigger)</f>
        <v>-8.4404990331803766E-6</v>
      </c>
      <c r="AJ22" s="49">
        <f t="shared" si="5"/>
        <v>-5.4581955979308205E-5</v>
      </c>
      <c r="AK22" s="52">
        <f t="shared" si="6"/>
        <v>0.13392843918104747</v>
      </c>
    </row>
    <row r="23" spans="1:37" ht="11.25" customHeight="1" x14ac:dyDescent="0.2">
      <c r="A23" s="7" t="s">
        <v>86</v>
      </c>
      <c r="B23" s="7" t="s">
        <v>87</v>
      </c>
      <c r="C23" s="7" t="str">
        <v>U7</v>
      </c>
      <c r="D23" s="7" t="b">
        <v>1</v>
      </c>
      <c r="E23" s="7" t="s">
        <v>58</v>
      </c>
      <c r="F23" s="7" t="str">
        <f t="shared" si="3"/>
        <v>Euribor3M</v>
      </c>
      <c r="G23" s="7" t="str">
        <f t="shared" si="10"/>
        <v>EURFUT3MU7_Quote</v>
      </c>
      <c r="H23" s="7" t="str">
        <f>_xll.qlFuturesRateHelper(,G23,B23,C23,F23,0,,trigger)</f>
        <v>obj_00617#0004</v>
      </c>
      <c r="I23" s="16" t="b">
        <v>1</v>
      </c>
      <c r="J23" s="19">
        <v>20</v>
      </c>
      <c r="K23" s="19">
        <v>1</v>
      </c>
      <c r="M23" s="26" t="str">
        <v>obj_005c3</v>
      </c>
      <c r="N23" s="26" t="str">
        <f>_xll.qlRateHelperQuoteName(M23,trigger)</f>
        <v>EURAB3E4Y_Quote</v>
      </c>
      <c r="O23" s="31">
        <f>_xll.qlRateHelperRate(M23,trigger)</f>
        <v>1.25E-3</v>
      </c>
      <c r="P23" s="27">
        <f>_xll.qlRateHelperEarliestDate(M23,trigger)</f>
        <v>42279</v>
      </c>
      <c r="Q23" s="27">
        <f>_xll.qlRateHelperPillarDate(M23,trigger)</f>
        <v>43740</v>
      </c>
      <c r="R23" s="37">
        <f t="shared" si="0"/>
        <v>1</v>
      </c>
      <c r="S23" s="26" t="b">
        <f>IF(Q23&lt;_xll.qlCalendarAdvance(calendar,$V$7,$V$27),TRUE,FALSE)</f>
        <v>0</v>
      </c>
      <c r="U23" s="36" t="s">
        <v>100</v>
      </c>
      <c r="V23" s="33">
        <v>0</v>
      </c>
      <c r="AC23" s="44" t="s">
        <v>74</v>
      </c>
      <c r="AD23" s="45">
        <f>_xll.qlCalendarAdvance(calendar,AD22,AC23,,,trigger)</f>
        <v>42901</v>
      </c>
      <c r="AE23" s="45">
        <f>_xll.qlInterestRateIndexMaturity($V$5,AD23,trigger)</f>
        <v>42993</v>
      </c>
      <c r="AF23" s="49">
        <f>_xll.qlTenorBasisValue($V$13,AD23,trigger)</f>
        <v>1.5006938038460396E-3</v>
      </c>
      <c r="AG23" s="49">
        <f>_xll.qlTenorBasisForwardRate($V$13,AD23,_xll.ohTrigger($AA$9:$AA$12))</f>
        <v>5.3119202015266858E-5</v>
      </c>
      <c r="AH23" s="49">
        <f>_xll.qlTenorBasisForwardRate2($V$13,AD23,AE23,_xll.ohTrigger($AA$9:$AA$12))</f>
        <v>5.3119202015266858E-5</v>
      </c>
      <c r="AI23" s="49">
        <f>_xll.qlIndexFixing($V$5,_xll.qlInterestRateIndexFixingDate($V$5,AD23,trigger),,trigger)</f>
        <v>1.0288521919899414E-4</v>
      </c>
      <c r="AJ23" s="49">
        <f t="shared" si="5"/>
        <v>-4.9766017183727278E-5</v>
      </c>
      <c r="AK23" s="52">
        <f t="shared" si="6"/>
        <v>1.9368743372580062</v>
      </c>
    </row>
    <row r="24" spans="1:37" ht="11.25" customHeight="1" x14ac:dyDescent="0.2">
      <c r="A24" s="7" t="s">
        <v>86</v>
      </c>
      <c r="B24" s="7" t="s">
        <v>87</v>
      </c>
      <c r="C24" s="7" t="str">
        <v>Z7</v>
      </c>
      <c r="D24" s="7" t="b">
        <v>1</v>
      </c>
      <c r="E24" s="7" t="s">
        <v>58</v>
      </c>
      <c r="F24" s="7" t="str">
        <f t="shared" si="3"/>
        <v>Euribor3M</v>
      </c>
      <c r="G24" s="7" t="str">
        <f t="shared" si="10"/>
        <v>EURFUT3MZ7_Quote</v>
      </c>
      <c r="H24" s="7" t="str">
        <f>_xll.qlFuturesRateHelper(,G24,B24,C24,F24,0,,trigger)</f>
        <v>obj_0061c#0004</v>
      </c>
      <c r="I24" s="16" t="b">
        <v>1</v>
      </c>
      <c r="J24" s="19">
        <v>20</v>
      </c>
      <c r="K24" s="19">
        <v>1</v>
      </c>
      <c r="M24" s="26" t="str">
        <v>obj_005d2</v>
      </c>
      <c r="N24" s="26" t="str">
        <f>_xll.qlRateHelperQuoteName(M24,trigger)</f>
        <v>EURAB3E5Y_Quote</v>
      </c>
      <c r="O24" s="31">
        <f>_xll.qlRateHelperRate(M24,trigger)</f>
        <v>2.4199999999999998E-3</v>
      </c>
      <c r="P24" s="27">
        <f>_xll.qlRateHelperEarliestDate(M24,trigger)</f>
        <v>42279</v>
      </c>
      <c r="Q24" s="27">
        <f>_xll.qlRateHelperPillarDate(M24,trigger)</f>
        <v>44106</v>
      </c>
      <c r="R24" s="37">
        <f t="shared" si="0"/>
        <v>1</v>
      </c>
      <c r="S24" s="26" t="b">
        <f>IF(Q24&lt;_xll.qlCalendarAdvance(calendar,$V$7,$V$27),TRUE,FALSE)</f>
        <v>0</v>
      </c>
      <c r="U24" s="36" t="s">
        <v>99</v>
      </c>
      <c r="V24" s="33" t="s">
        <v>101</v>
      </c>
      <c r="AC24" s="44" t="s">
        <v>74</v>
      </c>
      <c r="AD24" s="45">
        <f>_xll.qlCalendarAdvance(calendar,AD23,AC24,,,trigger)</f>
        <v>42933</v>
      </c>
      <c r="AE24" s="45">
        <f>_xll.qlInterestRateIndexMaturity($V$5,AD24,trigger)</f>
        <v>43025</v>
      </c>
      <c r="AF24" s="49">
        <f>_xll.qlTenorBasisValue($V$13,AD24,trigger)</f>
        <v>1.5144272840487496E-3</v>
      </c>
      <c r="AG24" s="49">
        <f>_xll.qlTenorBasisForwardRate($V$13,AD24,_xll.ohTrigger($AA$9:$AA$12))</f>
        <v>1.9056548138800437E-4</v>
      </c>
      <c r="AH24" s="49">
        <f>_xll.qlTenorBasisForwardRate2($V$13,AD24,AE24,_xll.ohTrigger($AA$9:$AA$12))</f>
        <v>1.9056548138800437E-4</v>
      </c>
      <c r="AI24" s="49">
        <f>_xll.qlIndexFixing($V$5,_xll.qlInterestRateIndexFixingDate($V$5,AD24,trigger),,trigger)</f>
        <v>2.2436480419986478E-4</v>
      </c>
      <c r="AJ24" s="49">
        <f t="shared" si="5"/>
        <v>-3.3799322811860406E-5</v>
      </c>
      <c r="AK24" s="52">
        <f t="shared" si="6"/>
        <v>1.1773633008752653</v>
      </c>
    </row>
    <row r="25" spans="1:37" ht="11.25" customHeight="1" x14ac:dyDescent="0.2">
      <c r="A25" s="7" t="s">
        <v>86</v>
      </c>
      <c r="B25" s="7" t="s">
        <v>87</v>
      </c>
      <c r="C25" s="7" t="str">
        <v>H8</v>
      </c>
      <c r="D25" s="7" t="b">
        <v>1</v>
      </c>
      <c r="E25" s="7" t="s">
        <v>58</v>
      </c>
      <c r="F25" s="7" t="str">
        <f t="shared" si="3"/>
        <v>Euribor3M</v>
      </c>
      <c r="G25" s="7" t="str">
        <f t="shared" si="10"/>
        <v>EURFUT3MH8_Quote</v>
      </c>
      <c r="H25" s="7" t="str">
        <f>_xll.qlFuturesRateHelper(,G25,B25,C25,F25,0,,trigger)</f>
        <v>obj_0061b#0004</v>
      </c>
      <c r="I25" s="16" t="b">
        <v>1</v>
      </c>
      <c r="J25" s="19">
        <v>20</v>
      </c>
      <c r="K25" s="19">
        <v>1</v>
      </c>
      <c r="M25" s="26" t="str">
        <v>obj_005d0</v>
      </c>
      <c r="N25" s="26" t="str">
        <f>_xll.qlRateHelperQuoteName(M25,trigger)</f>
        <v>EURAB3E6Y_Quote</v>
      </c>
      <c r="O25" s="31">
        <f>_xll.qlRateHelperRate(M25,trigger)</f>
        <v>3.7399999999999998E-3</v>
      </c>
      <c r="P25" s="27">
        <f>_xll.qlRateHelperEarliestDate(M25,trigger)</f>
        <v>42279</v>
      </c>
      <c r="Q25" s="27">
        <f>_xll.qlRateHelperPillarDate(M25,trigger)</f>
        <v>44473</v>
      </c>
      <c r="R25" s="37">
        <f t="shared" si="0"/>
        <v>1</v>
      </c>
      <c r="S25" s="26" t="b">
        <f>IF(Q25&lt;_xll.qlCalendarAdvance(calendar,$V$7,$V$27),TRUE,FALSE)</f>
        <v>0</v>
      </c>
      <c r="AC25" s="44" t="s">
        <v>74</v>
      </c>
      <c r="AD25" s="45">
        <f>_xll.qlCalendarAdvance(calendar,AD24,AC25,,,trigger)</f>
        <v>42964</v>
      </c>
      <c r="AE25" s="45">
        <f>_xll.qlInterestRateIndexMaturity($V$5,AD25,trigger)</f>
        <v>43056</v>
      </c>
      <c r="AF25" s="49">
        <f>_xll.qlTenorBasisValue($V$13,AD25,trigger)</f>
        <v>1.5271304114576449E-3</v>
      </c>
      <c r="AG25" s="49">
        <f>_xll.qlTenorBasisForwardRate($V$13,AD25,_xll.ohTrigger($AA$9:$AA$12))</f>
        <v>3.3955307129062285E-4</v>
      </c>
      <c r="AH25" s="49">
        <f>_xll.qlTenorBasisForwardRate2($V$13,AD25,AE25,_xll.ohTrigger($AA$9:$AA$12))</f>
        <v>3.3955307129062285E-4</v>
      </c>
      <c r="AI25" s="49">
        <f>_xll.qlIndexFixing($V$5,_xll.qlInterestRateIndexFixingDate($V$5,AD25,trigger),,trigger)</f>
        <v>3.5615882157936994E-4</v>
      </c>
      <c r="AJ25" s="49">
        <f t="shared" si="5"/>
        <v>-1.6605750288747087E-5</v>
      </c>
      <c r="AK25" s="52">
        <f t="shared" si="6"/>
        <v>1.048904727103865</v>
      </c>
    </row>
    <row r="26" spans="1:37" ht="11.25" customHeight="1" x14ac:dyDescent="0.2">
      <c r="A26" s="7" t="s">
        <v>86</v>
      </c>
      <c r="B26" s="7" t="s">
        <v>87</v>
      </c>
      <c r="C26" s="7" t="str">
        <v>M8</v>
      </c>
      <c r="D26" s="7" t="b">
        <v>1</v>
      </c>
      <c r="E26" s="7" t="s">
        <v>58</v>
      </c>
      <c r="F26" s="7" t="str">
        <f t="shared" si="3"/>
        <v>Euribor3M</v>
      </c>
      <c r="G26" s="7" t="str">
        <f t="shared" si="10"/>
        <v>EURFUT3MM8_Quote</v>
      </c>
      <c r="H26" s="7" t="str">
        <f>_xll.qlFuturesRateHelper(,G26,B26,C26,F26,0,,trigger)</f>
        <v>obj_00620#0004</v>
      </c>
      <c r="I26" s="16" t="b">
        <v>1</v>
      </c>
      <c r="J26" s="19">
        <v>20</v>
      </c>
      <c r="K26" s="19">
        <v>1</v>
      </c>
      <c r="M26" s="26" t="str">
        <v>obj_005cb</v>
      </c>
      <c r="N26" s="26" t="str">
        <f>_xll.qlRateHelperQuoteName(M26,trigger)</f>
        <v>EURAB3E7Y_Quote</v>
      </c>
      <c r="O26" s="31">
        <f>_xll.qlRateHelperRate(M26,trigger)</f>
        <v>5.0899999999999999E-3</v>
      </c>
      <c r="P26" s="27">
        <f>_xll.qlRateHelperEarliestDate(M26,trigger)</f>
        <v>42279</v>
      </c>
      <c r="Q26" s="27">
        <f>_xll.qlRateHelperPillarDate(M26,trigger)</f>
        <v>44837</v>
      </c>
      <c r="R26" s="37">
        <f t="shared" si="0"/>
        <v>1</v>
      </c>
      <c r="S26" s="26" t="b">
        <f>IF(Q26&lt;_xll.qlCalendarAdvance(calendar,$V$7,$V$27),TRUE,FALSE)</f>
        <v>0</v>
      </c>
      <c r="AC26" s="44" t="s">
        <v>74</v>
      </c>
      <c r="AD26" s="45">
        <f>_xll.qlCalendarAdvance(calendar,AD25,AC26,,,trigger)</f>
        <v>42996</v>
      </c>
      <c r="AE26" s="45">
        <f>_xll.qlInterestRateIndexMaturity($V$5,AD26,trigger)</f>
        <v>43087</v>
      </c>
      <c r="AF26" s="49">
        <f>_xll.qlTenorBasisValue($V$13,AD26,trigger)</f>
        <v>1.5396370204789373E-3</v>
      </c>
      <c r="AG26" s="49">
        <f>_xll.qlTenorBasisForwardRate($V$13,AD26,_xll.ohTrigger($AA$9:$AA$12))</f>
        <v>5.0420341517393467E-4</v>
      </c>
      <c r="AH26" s="49">
        <f>_xll.qlTenorBasisForwardRate2($V$13,AD26,AE26,_xll.ohTrigger($AA$9:$AA$12))</f>
        <v>5.0420341517393467E-4</v>
      </c>
      <c r="AI26" s="49">
        <f>_xll.qlIndexFixing($V$5,_xll.qlInterestRateIndexFixingDate($V$5,AD26,trigger),,trigger)</f>
        <v>5.139167604633505E-4</v>
      </c>
      <c r="AJ26" s="49">
        <f t="shared" si="5"/>
        <v>-9.7133452894158272E-6</v>
      </c>
      <c r="AK26" s="52">
        <f t="shared" si="6"/>
        <v>1.0192647352181561</v>
      </c>
    </row>
    <row r="27" spans="1:37" ht="11.25" customHeight="1" x14ac:dyDescent="0.2">
      <c r="A27" s="8" t="s">
        <v>86</v>
      </c>
      <c r="B27" s="8" t="s">
        <v>87</v>
      </c>
      <c r="C27" s="8" t="str">
        <v>U8</v>
      </c>
      <c r="D27" s="8" t="b">
        <v>1</v>
      </c>
      <c r="E27" s="8" t="s">
        <v>58</v>
      </c>
      <c r="F27" s="8" t="str">
        <f t="shared" si="3"/>
        <v>Euribor3M</v>
      </c>
      <c r="G27" s="8" t="str">
        <f t="shared" si="10"/>
        <v>EURFUT3MU8_Quote</v>
      </c>
      <c r="H27" s="8" t="str">
        <f>_xll.qlFuturesRateHelper(,G27,B27,C27,F27,0,,trigger)</f>
        <v>obj_00619#0004</v>
      </c>
      <c r="I27" s="17" t="b">
        <v>1</v>
      </c>
      <c r="J27" s="20">
        <v>20</v>
      </c>
      <c r="K27" s="20">
        <v>1</v>
      </c>
      <c r="M27" s="26" t="str">
        <v>obj_005b6</v>
      </c>
      <c r="N27" s="26" t="str">
        <f>_xll.qlRateHelperQuoteName(M27,trigger)</f>
        <v>EURAB3E8Y_Quote</v>
      </c>
      <c r="O27" s="31">
        <f>_xll.qlRateHelperRate(M27,trigger)</f>
        <v>6.3899999999999998E-3</v>
      </c>
      <c r="P27" s="27">
        <f>_xll.qlRateHelperEarliestDate(M27,trigger)</f>
        <v>42279</v>
      </c>
      <c r="Q27" s="27">
        <f>_xll.qlRateHelperPillarDate(M27,trigger)</f>
        <v>45201</v>
      </c>
      <c r="R27" s="37">
        <f t="shared" si="0"/>
        <v>1</v>
      </c>
      <c r="S27" s="26" t="b">
        <f>IF(Q27&lt;_xll.qlCalendarAdvance(calendar,$V$7,$V$27),TRUE,FALSE)</f>
        <v>0</v>
      </c>
      <c r="U27" s="36" t="s">
        <v>127</v>
      </c>
      <c r="V27" s="69" t="s">
        <v>129</v>
      </c>
      <c r="W27" s="22" t="s">
        <v>125</v>
      </c>
      <c r="X27" s="22" t="s">
        <v>124</v>
      </c>
      <c r="AC27" s="44" t="s">
        <v>74</v>
      </c>
      <c r="AD27" s="45">
        <f>_xll.qlCalendarAdvance(calendar,AD26,AC27,,,trigger)</f>
        <v>43026</v>
      </c>
      <c r="AE27" s="45">
        <f>_xll.qlInterestRateIndexMaturity($V$5,AD27,trigger)</f>
        <v>43118</v>
      </c>
      <c r="AF27" s="49">
        <f>_xll.qlTenorBasisValue($V$13,AD27,trigger)</f>
        <v>1.5508152382134029E-3</v>
      </c>
      <c r="AG27" s="49">
        <f>_xll.qlTenorBasisForwardRate($V$13,AD27,_xll.ohTrigger($AA$9:$AA$12))</f>
        <v>6.7359993504697527E-4</v>
      </c>
      <c r="AH27" s="49">
        <f>_xll.qlTenorBasisForwardRate2($V$13,AD27,AE27,_xll.ohTrigger($AA$9:$AA$12))</f>
        <v>6.7359993504697527E-4</v>
      </c>
      <c r="AI27" s="49">
        <f>_xll.qlIndexFixing($V$5,_xll.qlInterestRateIndexFixingDate($V$5,AD27,trigger),,trigger)</f>
        <v>6.9709604509761024E-4</v>
      </c>
      <c r="AJ27" s="49">
        <f t="shared" si="5"/>
        <v>-2.3496110050634966E-5</v>
      </c>
      <c r="AK27" s="52">
        <f t="shared" si="6"/>
        <v>1.0348814018947261</v>
      </c>
    </row>
    <row r="28" spans="1:37" ht="11.25" customHeight="1" x14ac:dyDescent="0.2">
      <c r="A28" s="2" t="s">
        <v>14</v>
      </c>
      <c r="B28" s="2" t="s">
        <v>15</v>
      </c>
      <c r="C28" s="2" t="s">
        <v>17</v>
      </c>
      <c r="D28" s="2" t="s">
        <v>16</v>
      </c>
      <c r="E28" s="2" t="s">
        <v>18</v>
      </c>
      <c r="F28" s="4">
        <v>0</v>
      </c>
      <c r="G28" s="5" t="str">
        <f>"EURAB3E"&amp;B28&amp;"_Quote"</f>
        <v>EURAB3E1Y_Quote</v>
      </c>
      <c r="H28" s="6" t="str">
        <f>_xll.qlSwapRateHelper2(,G28,2,B28,"Target",C28,D28,E28,$H$1,F28,A28,$V$6,,,,trigger)</f>
        <v>obj_005ba#0004</v>
      </c>
      <c r="I28" s="15" t="b">
        <v>0</v>
      </c>
      <c r="J28" s="19">
        <v>10</v>
      </c>
      <c r="K28" s="19">
        <v>1</v>
      </c>
      <c r="M28" s="26" t="str">
        <v>obj_005b4</v>
      </c>
      <c r="N28" s="26" t="str">
        <f>_xll.qlRateHelperQuoteName(M28,trigger)</f>
        <v>EURAB3E9Y_Quote</v>
      </c>
      <c r="O28" s="31">
        <f>_xll.qlRateHelperRate(M28,trigger)</f>
        <v>7.6100000000000004E-3</v>
      </c>
      <c r="P28" s="27">
        <f>_xll.qlRateHelperEarliestDate(M28,trigger)</f>
        <v>42279</v>
      </c>
      <c r="Q28" s="27">
        <f>_xll.qlRateHelperPillarDate(M28,trigger)</f>
        <v>45567</v>
      </c>
      <c r="R28" s="37">
        <f t="shared" si="0"/>
        <v>1</v>
      </c>
      <c r="S28" s="26" t="b">
        <f>IF(Q28&lt;_xll.qlCalendarAdvance(calendar,$V$7,$V$27),TRUE,FALSE)</f>
        <v>0</v>
      </c>
      <c r="U28" s="36" t="s">
        <v>119</v>
      </c>
      <c r="V28" s="35">
        <v>1.0495367787855744E-3</v>
      </c>
      <c r="W28" s="35" t="b">
        <v>1</v>
      </c>
      <c r="X28" s="35" t="b">
        <v>0</v>
      </c>
      <c r="Z28" s="36" t="s">
        <v>114</v>
      </c>
      <c r="AA28" s="35" t="e">
        <f t="array" ref="AA28:AA32">_xll.qlTenorInstCoefficients(V33,V34)</f>
        <v>#NUM!</v>
      </c>
      <c r="AC28" s="44" t="s">
        <v>74</v>
      </c>
      <c r="AD28" s="45">
        <f>_xll.qlCalendarAdvance(calendar,AD27,AC28,,,trigger)</f>
        <v>43059</v>
      </c>
      <c r="AE28" s="45">
        <f>_xll.qlInterestRateIndexMaturity($V$5,AD28,trigger)</f>
        <v>43151</v>
      </c>
      <c r="AF28" s="49">
        <f>_xll.qlTenorBasisValue($V$13,AD28,trigger)</f>
        <v>1.5625143484087175E-3</v>
      </c>
      <c r="AG28" s="49">
        <f>_xll.qlTenorBasisForwardRate($V$13,AD28,_xll.ohTrigger($AA$9:$AA$12))</f>
        <v>8.6559222673792996E-4</v>
      </c>
      <c r="AH28" s="49">
        <f>_xll.qlTenorBasisForwardRate2($V$13,AD28,AE28,_xll.ohTrigger($AA$9:$AA$12))</f>
        <v>8.6559222673792996E-4</v>
      </c>
      <c r="AI28" s="49">
        <f>_xll.qlIndexFixing($V$5,_xll.qlInterestRateIndexFixingDate($V$5,AD28,trigger),,trigger)</f>
        <v>9.2023463174736755E-4</v>
      </c>
      <c r="AJ28" s="49">
        <f t="shared" si="5"/>
        <v>-5.4642405009437591E-5</v>
      </c>
      <c r="AK28" s="52">
        <f t="shared" si="6"/>
        <v>1.0631271900573356</v>
      </c>
    </row>
    <row r="29" spans="1:37" ht="11.25" customHeight="1" x14ac:dyDescent="0.2">
      <c r="A29" s="7" t="s">
        <v>14</v>
      </c>
      <c r="B29" s="7" t="s">
        <v>19</v>
      </c>
      <c r="C29" s="7" t="s">
        <v>17</v>
      </c>
      <c r="D29" s="7" t="s">
        <v>16</v>
      </c>
      <c r="E29" s="7" t="s">
        <v>18</v>
      </c>
      <c r="F29" s="9">
        <v>0</v>
      </c>
      <c r="G29" s="10" t="str">
        <f t="shared" ref="G29:G64" si="11">"EURAB3E"&amp;B29&amp;"_Quote"</f>
        <v>EURAB3E15M_Quote</v>
      </c>
      <c r="H29" s="11" t="str">
        <f>_xll.qlSwapRateHelper2(,G29,2,B29,"Target",C29,D29,E29,$H$1,F29,A29,$V$6,,,,trigger)</f>
        <v>obj_005d4#0004</v>
      </c>
      <c r="I29" s="16" t="b">
        <v>0</v>
      </c>
      <c r="J29" s="19">
        <v>10</v>
      </c>
      <c r="K29" s="19">
        <v>1</v>
      </c>
      <c r="M29" s="26" t="str">
        <v>obj_005d7</v>
      </c>
      <c r="N29" s="26" t="str">
        <f>_xll.qlRateHelperQuoteName(M29,trigger)</f>
        <v>EURAB3E10Y_Quote</v>
      </c>
      <c r="O29" s="31">
        <f>_xll.qlRateHelperRate(M29,trigger)</f>
        <v>8.6999999999999994E-3</v>
      </c>
      <c r="P29" s="27">
        <f>_xll.qlRateHelperEarliestDate(M29,trigger)</f>
        <v>42279</v>
      </c>
      <c r="Q29" s="27">
        <f>_xll.qlRateHelperPillarDate(M29,trigger)</f>
        <v>45932</v>
      </c>
      <c r="R29" s="37">
        <f t="shared" si="0"/>
        <v>1</v>
      </c>
      <c r="S29" s="26" t="b">
        <f>IF(Q29&lt;_xll.qlCalendarAdvance(calendar,$V$7,$V$27),TRUE,FALSE)</f>
        <v>0</v>
      </c>
      <c r="U29" s="36" t="s">
        <v>120</v>
      </c>
      <c r="V29" s="35">
        <v>2.9727151846748292E-4</v>
      </c>
      <c r="W29" s="35" t="b">
        <v>1</v>
      </c>
      <c r="X29" s="35" t="b">
        <v>0</v>
      </c>
      <c r="Z29" s="36" t="s">
        <v>115</v>
      </c>
      <c r="AA29" s="35" t="e">
        <v>#NUM!</v>
      </c>
      <c r="AC29" s="44" t="s">
        <v>74</v>
      </c>
      <c r="AD29" s="45">
        <f>_xll.qlCalendarAdvance(calendar,AD28,AC29,,,trigger)</f>
        <v>43089</v>
      </c>
      <c r="AE29" s="45">
        <f>_xll.qlInterestRateIndexMaturity($V$5,AD29,trigger)</f>
        <v>43179</v>
      </c>
      <c r="AF29" s="49">
        <f>_xll.qlTenorBasisValue($V$13,AD29,trigger)</f>
        <v>1.5726196138697156E-3</v>
      </c>
      <c r="AG29" s="49">
        <f>_xll.qlTenorBasisForwardRate($V$13,AD29,_xll.ohTrigger($AA$9:$AA$12))</f>
        <v>1.0412079563009158E-3</v>
      </c>
      <c r="AH29" s="49">
        <f>_xll.qlTenorBasisForwardRate2($V$13,AD29,AE29,_xll.ohTrigger($AA$9:$AA$12))</f>
        <v>1.0412079563009158E-3</v>
      </c>
      <c r="AI29" s="49">
        <f>_xll.qlIndexFixing($V$5,_xll.qlInterestRateIndexFixingDate($V$5,AD29,trigger),,trigger)</f>
        <v>1.1272730789242402E-3</v>
      </c>
      <c r="AJ29" s="49">
        <f t="shared" si="5"/>
        <v>-8.6065122623324442E-5</v>
      </c>
      <c r="AK29" s="52">
        <f t="shared" si="6"/>
        <v>1.0826589175606061</v>
      </c>
    </row>
    <row r="30" spans="1:37" ht="11.25" customHeight="1" x14ac:dyDescent="0.2">
      <c r="A30" s="7" t="s">
        <v>14</v>
      </c>
      <c r="B30" s="7" t="s">
        <v>20</v>
      </c>
      <c r="C30" s="7" t="s">
        <v>17</v>
      </c>
      <c r="D30" s="7" t="s">
        <v>16</v>
      </c>
      <c r="E30" s="7" t="s">
        <v>18</v>
      </c>
      <c r="F30" s="9">
        <v>0</v>
      </c>
      <c r="G30" s="10" t="str">
        <f t="shared" si="11"/>
        <v>EURAB3E18M_Quote</v>
      </c>
      <c r="H30" s="11" t="str">
        <f>_xll.qlSwapRateHelper2(,G30,2,B30,"Target",C30,D30,E30,$H$1,F30,A30,$V$6,,,,trigger)</f>
        <v>obj_005c4#0004</v>
      </c>
      <c r="I30" s="16" t="b">
        <v>0</v>
      </c>
      <c r="J30" s="19">
        <v>10</v>
      </c>
      <c r="K30" s="19">
        <v>1</v>
      </c>
      <c r="M30" s="26" t="str">
        <v>obj_005ae</v>
      </c>
      <c r="N30" s="26" t="str">
        <f>_xll.qlRateHelperQuoteName(M30,trigger)</f>
        <v>EURAB3E15Y_Quote</v>
      </c>
      <c r="O30" s="31">
        <f>_xll.qlRateHelperRate(M30,trigger)</f>
        <v>1.2570000000000001E-2</v>
      </c>
      <c r="P30" s="27">
        <f>_xll.qlRateHelperEarliestDate(M30,trigger)</f>
        <v>42279</v>
      </c>
      <c r="Q30" s="27">
        <f>_xll.qlRateHelperPillarDate(M30,trigger)</f>
        <v>47758</v>
      </c>
      <c r="R30" s="37">
        <f t="shared" si="0"/>
        <v>1</v>
      </c>
      <c r="S30" s="26" t="b">
        <f>IF(Q30&lt;_xll.qlCalendarAdvance(calendar,$V$7,$V$27),TRUE,FALSE)</f>
        <v>0</v>
      </c>
      <c r="U30" s="36" t="s">
        <v>121</v>
      </c>
      <c r="V30" s="35">
        <v>-9.4467167136745903E-4</v>
      </c>
      <c r="W30" s="35" t="b">
        <v>1</v>
      </c>
      <c r="X30" s="35" t="b">
        <v>0</v>
      </c>
      <c r="Z30" s="36" t="s">
        <v>116</v>
      </c>
      <c r="AA30" s="35" t="e">
        <v>#NUM!</v>
      </c>
      <c r="AC30" s="44" t="s">
        <v>74</v>
      </c>
      <c r="AD30" s="45">
        <f>_xll.qlCalendarAdvance(calendar,AD29,AC30,,,trigger)</f>
        <v>43122</v>
      </c>
      <c r="AE30" s="45">
        <f>_xll.qlInterestRateIndexMaturity($V$5,AD30,trigger)</f>
        <v>43213</v>
      </c>
      <c r="AF30" s="49">
        <f>_xll.qlTenorBasisValue($V$13,AD30,trigger)</f>
        <v>1.5831658697464533E-3</v>
      </c>
      <c r="AG30" s="49">
        <f>_xll.qlTenorBasisForwardRate($V$13,AD30,_xll.ohTrigger($AA$9:$AA$12))</f>
        <v>1.2518422042542619E-3</v>
      </c>
      <c r="AH30" s="49">
        <f>_xll.qlTenorBasisForwardRate2($V$13,AD30,AE30,_xll.ohTrigger($AA$9:$AA$12))</f>
        <v>1.2518422042542619E-3</v>
      </c>
      <c r="AI30" s="49">
        <f>_xll.qlIndexFixing($V$5,_xll.qlInterestRateIndexFixingDate($V$5,AD30,trigger),,trigger)</f>
        <v>1.3685348628417378E-3</v>
      </c>
      <c r="AJ30" s="49">
        <f t="shared" si="5"/>
        <v>-1.1669265858747584E-4</v>
      </c>
      <c r="AK30" s="52">
        <f t="shared" si="6"/>
        <v>1.0932167474390202</v>
      </c>
    </row>
    <row r="31" spans="1:37" ht="11.25" customHeight="1" x14ac:dyDescent="0.2">
      <c r="A31" s="7" t="s">
        <v>14</v>
      </c>
      <c r="B31" s="7" t="s">
        <v>21</v>
      </c>
      <c r="C31" s="7" t="s">
        <v>17</v>
      </c>
      <c r="D31" s="7" t="s">
        <v>16</v>
      </c>
      <c r="E31" s="7" t="s">
        <v>18</v>
      </c>
      <c r="F31" s="9">
        <v>0</v>
      </c>
      <c r="G31" s="10" t="str">
        <f t="shared" si="11"/>
        <v>EURAB3E21M_Quote</v>
      </c>
      <c r="H31" s="11" t="str">
        <f>_xll.qlSwapRateHelper2(,G31,2,B31,"Target",C31,D31,E31,$H$1,F31,A31,$V$6,,,,trigger)</f>
        <v>obj_005b8#0004</v>
      </c>
      <c r="I31" s="16" t="b">
        <v>0</v>
      </c>
      <c r="J31" s="19">
        <v>10</v>
      </c>
      <c r="K31" s="19">
        <v>1</v>
      </c>
      <c r="M31" s="26" t="str">
        <v>obj_005d5</v>
      </c>
      <c r="N31" s="26" t="str">
        <f>_xll.qlRateHelperQuoteName(M31,trigger)</f>
        <v>EURAB3E20Y_Quote</v>
      </c>
      <c r="O31" s="31">
        <f>_xll.qlRateHelperRate(M31,trigger)</f>
        <v>1.4249999999999999E-2</v>
      </c>
      <c r="P31" s="27">
        <f>_xll.qlRateHelperEarliestDate(M31,trigger)</f>
        <v>42279</v>
      </c>
      <c r="Q31" s="27">
        <f>_xll.qlRateHelperPillarDate(M31,trigger)</f>
        <v>49584</v>
      </c>
      <c r="R31" s="37">
        <f t="shared" si="0"/>
        <v>1</v>
      </c>
      <c r="S31" s="26" t="b">
        <f>IF(Q31&lt;_xll.qlCalendarAdvance(calendar,$V$7,$V$27),TRUE,FALSE)</f>
        <v>0</v>
      </c>
      <c r="U31" s="36" t="s">
        <v>122</v>
      </c>
      <c r="V31" s="35">
        <v>4.0783390767124795E-3</v>
      </c>
      <c r="W31" s="35" t="b">
        <v>1</v>
      </c>
      <c r="X31" s="35" t="b">
        <v>0</v>
      </c>
      <c r="Z31" s="36" t="s">
        <v>117</v>
      </c>
      <c r="AA31" s="35" t="e">
        <v>#NUM!</v>
      </c>
      <c r="AC31" s="44" t="s">
        <v>74</v>
      </c>
      <c r="AD31" s="45">
        <f>_xll.qlCalendarAdvance(calendar,AD30,AC31,,,trigger)</f>
        <v>43153</v>
      </c>
      <c r="AE31" s="45">
        <f>_xll.qlInterestRateIndexMaturity($V$5,AD31,trigger)</f>
        <v>43242</v>
      </c>
      <c r="AF31" s="49">
        <f>_xll.qlTenorBasisValue($V$13,AD31,trigger)</f>
        <v>1.5925420775741445E-3</v>
      </c>
      <c r="AG31" s="49">
        <f>_xll.qlTenorBasisForwardRate($V$13,AD31,_xll.ohTrigger($AA$9:$AA$12))</f>
        <v>1.4467007971954088E-3</v>
      </c>
      <c r="AH31" s="49">
        <f>_xll.qlTenorBasisForwardRate2($V$13,AD31,AE31,_xll.ohTrigger($AA$9:$AA$12))</f>
        <v>1.4467007971954088E-3</v>
      </c>
      <c r="AI31" s="49">
        <f>_xll.qlIndexFixing($V$5,_xll.qlInterestRateIndexFixingDate($V$5,AD31,trigger),,trigger)</f>
        <v>1.5846545735304022E-3</v>
      </c>
      <c r="AJ31" s="49">
        <f t="shared" si="5"/>
        <v>-1.3795377633499337E-4</v>
      </c>
      <c r="AK31" s="52">
        <f t="shared" si="6"/>
        <v>1.0953575035020595</v>
      </c>
    </row>
    <row r="32" spans="1:37" ht="11.25" customHeight="1" x14ac:dyDescent="0.2">
      <c r="A32" s="7" t="s">
        <v>14</v>
      </c>
      <c r="B32" s="7" t="s">
        <v>22</v>
      </c>
      <c r="C32" s="7" t="s">
        <v>17</v>
      </c>
      <c r="D32" s="7" t="s">
        <v>16</v>
      </c>
      <c r="E32" s="7" t="s">
        <v>18</v>
      </c>
      <c r="F32" s="9">
        <v>0</v>
      </c>
      <c r="G32" s="10" t="str">
        <f t="shared" si="11"/>
        <v>EURAB3E2Y_Quote</v>
      </c>
      <c r="H32" s="11" t="str">
        <f>_xll.qlSwapRateHelper2(,G32,2,B32,"Target",C32,D32,E32,$H$1,F32,A32,$V$6,,,,trigger)</f>
        <v>obj_005d1#0004</v>
      </c>
      <c r="I32" s="16" t="b">
        <v>0</v>
      </c>
      <c r="J32" s="19">
        <v>10</v>
      </c>
      <c r="K32" s="19">
        <v>1</v>
      </c>
      <c r="M32" s="26" t="str">
        <v>obj_005cc</v>
      </c>
      <c r="N32" s="26" t="str">
        <f>_xll.qlRateHelperQuoteName(M32,trigger)</f>
        <v>EURAB3E25Y_Quote</v>
      </c>
      <c r="O32" s="31">
        <f>_xll.qlRateHelperRate(M32,trigger)</f>
        <v>1.468E-2</v>
      </c>
      <c r="P32" s="27">
        <f>_xll.qlRateHelperEarliestDate(M32,trigger)</f>
        <v>42279</v>
      </c>
      <c r="Q32" s="27">
        <f>_xll.qlRateHelperPillarDate(M32,trigger)</f>
        <v>51411</v>
      </c>
      <c r="R32" s="37">
        <f t="shared" si="0"/>
        <v>1</v>
      </c>
      <c r="S32" s="26" t="b">
        <f>IF(Q32&lt;_xll.qlCalendarAdvance(calendar,$V$7,$V$27),TRUE,FALSE)</f>
        <v>0</v>
      </c>
      <c r="U32" s="36" t="s">
        <v>123</v>
      </c>
      <c r="V32" s="35">
        <v>-4.2679727329511573E-3</v>
      </c>
      <c r="W32" s="35" t="b">
        <v>1</v>
      </c>
      <c r="X32" s="35" t="b">
        <v>0</v>
      </c>
      <c r="Z32" s="36" t="s">
        <v>118</v>
      </c>
      <c r="AA32" s="35" t="e">
        <v>#NUM!</v>
      </c>
      <c r="AC32" s="44" t="s">
        <v>74</v>
      </c>
      <c r="AD32" s="45">
        <f>_xll.qlCalendarAdvance(calendar,AD31,AC32,,,trigger)</f>
        <v>43181</v>
      </c>
      <c r="AE32" s="45">
        <f>_xll.qlInterestRateIndexMaturity($V$5,AD32,trigger)</f>
        <v>43273</v>
      </c>
      <c r="AF32" s="49">
        <f>_xll.qlTenorBasisValue($V$13,AD32,trigger)</f>
        <v>1.6005789682915371E-3</v>
      </c>
      <c r="AG32" s="49">
        <f>_xll.qlTenorBasisForwardRate($V$13,AD32,_xll.ohTrigger($AA$9:$AA$12))</f>
        <v>1.6439530514619652E-3</v>
      </c>
      <c r="AH32" s="49">
        <f>_xll.qlTenorBasisForwardRate2($V$13,AD32,AE32,_xll.ohTrigger($AA$9:$AA$12))</f>
        <v>1.6439530514619652E-3</v>
      </c>
      <c r="AI32" s="49">
        <f>_xll.qlIndexFixing($V$5,_xll.qlInterestRateIndexFixingDate($V$5,AD32,trigger),,trigger)</f>
        <v>1.7972615502092205E-3</v>
      </c>
      <c r="AJ32" s="49">
        <f t="shared" si="5"/>
        <v>-1.533084987472553E-4</v>
      </c>
      <c r="AK32" s="52">
        <f t="shared" si="6"/>
        <v>1.0932560078956746</v>
      </c>
    </row>
    <row r="33" spans="1:37" ht="11.25" customHeight="1" x14ac:dyDescent="0.2">
      <c r="A33" s="7" t="s">
        <v>14</v>
      </c>
      <c r="B33" s="7" t="s">
        <v>23</v>
      </c>
      <c r="C33" s="7" t="s">
        <v>17</v>
      </c>
      <c r="D33" s="7" t="s">
        <v>16</v>
      </c>
      <c r="E33" s="7" t="s">
        <v>18</v>
      </c>
      <c r="F33" s="9">
        <v>0</v>
      </c>
      <c r="G33" s="10" t="str">
        <f t="shared" si="11"/>
        <v>EURAB3E3Y_Quote</v>
      </c>
      <c r="H33" s="11" t="str">
        <f>_xll.qlSwapRateHelper2(,G33,2,B33,"Target",C33,D33,E33,$H$1,F33,A33,$V$6,,,,trigger)</f>
        <v>obj_005af#0004</v>
      </c>
      <c r="I33" s="16" t="b">
        <v>1</v>
      </c>
      <c r="J33" s="19">
        <v>10</v>
      </c>
      <c r="K33" s="19">
        <v>1</v>
      </c>
      <c r="M33" s="26" t="str">
        <v>obj_005c7</v>
      </c>
      <c r="N33" s="26" t="str">
        <f>_xll.qlRateHelperQuoteName(M33,trigger)</f>
        <v>EURAB3E30Y_Quote</v>
      </c>
      <c r="O33" s="31">
        <f>_xll.qlRateHelperRate(M33,trigger)</f>
        <v>1.4780000000000001E-2</v>
      </c>
      <c r="P33" s="27">
        <f>_xll.qlRateHelperEarliestDate(M33,trigger)</f>
        <v>42279</v>
      </c>
      <c r="Q33" s="27">
        <f>_xll.qlRateHelperPillarDate(M33,trigger)</f>
        <v>53237</v>
      </c>
      <c r="R33" s="37">
        <f t="shared" si="0"/>
        <v>1</v>
      </c>
      <c r="S33" s="26" t="b">
        <f>IF(Q33&lt;_xll.qlCalendarAdvance(calendar,$V$7,$V$27),TRUE,FALSE)</f>
        <v>0</v>
      </c>
      <c r="U33" s="36" t="s">
        <v>113</v>
      </c>
      <c r="V33" s="35" t="str">
        <f>_xll.qlPolynomialTenorBasis(,V5,V6,V7,V8,_xll.ohFilter(V28:V32,W28:W32),permanent,trigger,objectoverwrite)</f>
        <v>obj_00614#0004</v>
      </c>
      <c r="AC33" s="44" t="s">
        <v>74</v>
      </c>
      <c r="AD33" s="45">
        <f>_xll.qlCalendarAdvance(calendar,AD32,AC33,,,trigger)</f>
        <v>43213</v>
      </c>
      <c r="AE33" s="45">
        <f>_xll.qlInterestRateIndexMaturity($V$5,AD33,trigger)</f>
        <v>43304</v>
      </c>
      <c r="AF33" s="49">
        <f>_xll.qlTenorBasisValue($V$13,AD33,trigger)</f>
        <v>1.6092733649775602E-3</v>
      </c>
      <c r="AG33" s="49">
        <f>_xll.qlTenorBasisForwardRate($V$13,AD33,_xll.ohTrigger($AA$9:$AA$12))</f>
        <v>1.8597779584877657E-3</v>
      </c>
      <c r="AH33" s="49">
        <f>_xll.qlTenorBasisForwardRate2($V$13,AD33,AE33,_xll.ohTrigger($AA$9:$AA$12))</f>
        <v>1.8597779584877657E-3</v>
      </c>
      <c r="AI33" s="49">
        <f>_xll.qlIndexFixing($V$5,_xll.qlInterestRateIndexFixingDate($V$5,AD33,trigger),,trigger)</f>
        <v>2.0243387879036959E-3</v>
      </c>
      <c r="AJ33" s="49">
        <f t="shared" si="5"/>
        <v>-1.6456082941593026E-4</v>
      </c>
      <c r="AK33" s="52">
        <f t="shared" si="6"/>
        <v>1.0884841271856662</v>
      </c>
    </row>
    <row r="34" spans="1:37" x14ac:dyDescent="0.2">
      <c r="A34" s="7" t="s">
        <v>14</v>
      </c>
      <c r="B34" s="7" t="s">
        <v>24</v>
      </c>
      <c r="C34" s="7" t="s">
        <v>17</v>
      </c>
      <c r="D34" s="7" t="s">
        <v>16</v>
      </c>
      <c r="E34" s="7" t="s">
        <v>18</v>
      </c>
      <c r="F34" s="9">
        <v>0</v>
      </c>
      <c r="G34" s="10" t="str">
        <f t="shared" si="11"/>
        <v>EURAB3E4Y_Quote</v>
      </c>
      <c r="H34" s="11" t="str">
        <f>_xll.qlSwapRateHelper2(,G34,2,B34,"Target",C34,D34,E34,$H$1,F34,A34,$V$6,,,,trigger)</f>
        <v>obj_005c3#0004</v>
      </c>
      <c r="I34" s="16" t="b">
        <v>1</v>
      </c>
      <c r="J34" s="19">
        <v>10</v>
      </c>
      <c r="K34" s="19">
        <v>1</v>
      </c>
      <c r="M34" s="26" t="str">
        <v>obj_005d3</v>
      </c>
      <c r="N34" s="26" t="str">
        <f>_xll.qlRateHelperQuoteName(M34,trigger)</f>
        <v>EURAB3E40Y_Quote</v>
      </c>
      <c r="O34" s="31">
        <f>_xll.qlRateHelperRate(M34,trigger)</f>
        <v>1.4900000000000002E-2</v>
      </c>
      <c r="P34" s="27">
        <f>_xll.qlRateHelperEarliestDate(M34,trigger)</f>
        <v>42279</v>
      </c>
      <c r="Q34" s="27">
        <f>_xll.qlRateHelperPillarDate(M34,trigger)</f>
        <v>56891</v>
      </c>
      <c r="R34" s="37">
        <f t="shared" si="0"/>
        <v>1</v>
      </c>
      <c r="S34" s="26" t="b">
        <f>IF(Q34&lt;_xll.qlCalendarAdvance(calendar,$V$7,$V$27),TRUE,FALSE)</f>
        <v>0</v>
      </c>
      <c r="U34" s="36" t="s">
        <v>69</v>
      </c>
      <c r="V34" s="35" t="e">
        <f>_xll.qlTenorBasisCalibrate($V$33,_xll.ohFilter(_xll.ohPack(M3:M57),_xll.ohPack(S3:S57)),V17,V18,V19,_xll.ohFilter(_xll.ohPack(R3:R57),_xll.ohPack(S3:S57)),_xll.ohFilter(X28:X32,W28:W32),trigger)</f>
        <v>#VALUE!</v>
      </c>
      <c r="AC34" s="44" t="s">
        <v>74</v>
      </c>
      <c r="AD34" s="45">
        <f>_xll.qlCalendarAdvance(calendar,AD33,AC34,,,trigger)</f>
        <v>43243</v>
      </c>
      <c r="AE34" s="45">
        <f>_xll.qlInterestRateIndexMaturity($V$5,AD34,trigger)</f>
        <v>43335</v>
      </c>
      <c r="AF34" s="49">
        <f>_xll.qlTenorBasisValue($V$13,AD34,trigger)</f>
        <v>1.6169597874628795E-3</v>
      </c>
      <c r="AG34" s="49">
        <f>_xll.qlTenorBasisForwardRate($V$13,AD34,_xll.ohTrigger($AA$9:$AA$12))</f>
        <v>2.0736453759602302E-3</v>
      </c>
      <c r="AH34" s="49">
        <f>_xll.qlTenorBasisForwardRate2($V$13,AD34,AE34,_xll.ohTrigger($AA$9:$AA$12))</f>
        <v>2.0736453759602302E-3</v>
      </c>
      <c r="AI34" s="49">
        <f>_xll.qlIndexFixing($V$5,_xll.qlInterestRateIndexFixingDate($V$5,AD34,trigger),,trigger)</f>
        <v>2.2442933727917988E-3</v>
      </c>
      <c r="AJ34" s="49">
        <f t="shared" si="5"/>
        <v>-1.7064799683156858E-4</v>
      </c>
      <c r="AK34" s="52">
        <f t="shared" si="6"/>
        <v>1.0822937223547915</v>
      </c>
    </row>
    <row r="35" spans="1:37" x14ac:dyDescent="0.2">
      <c r="A35" s="7" t="s">
        <v>14</v>
      </c>
      <c r="B35" s="7" t="s">
        <v>25</v>
      </c>
      <c r="C35" s="7" t="s">
        <v>17</v>
      </c>
      <c r="D35" s="7" t="s">
        <v>16</v>
      </c>
      <c r="E35" s="7" t="s">
        <v>18</v>
      </c>
      <c r="F35" s="9">
        <v>0</v>
      </c>
      <c r="G35" s="10" t="str">
        <f t="shared" si="11"/>
        <v>EURAB3E5Y_Quote</v>
      </c>
      <c r="H35" s="11" t="str">
        <f>_xll.qlSwapRateHelper2(,G35,2,B35,"Target",C35,D35,E35,$H$1,F35,A35,$V$6,,,,trigger)</f>
        <v>obj_005d2#0004</v>
      </c>
      <c r="I35" s="16" t="b">
        <v>1</v>
      </c>
      <c r="J35" s="19">
        <v>10</v>
      </c>
      <c r="K35" s="19">
        <v>1</v>
      </c>
      <c r="M35" s="26" t="str">
        <v>obj_005c6</v>
      </c>
      <c r="N35" s="26" t="str">
        <f>_xll.qlRateHelperQuoteName(M35,trigger)</f>
        <v>EURAB3E50Y_Quote</v>
      </c>
      <c r="O35" s="31">
        <f>_xll.qlRateHelperRate(M35,trigger)</f>
        <v>1.4489999999999998E-2</v>
      </c>
      <c r="P35" s="27">
        <f>_xll.qlRateHelperEarliestDate(M35,trigger)</f>
        <v>42279</v>
      </c>
      <c r="Q35" s="27">
        <f>_xll.qlRateHelperPillarDate(M35,trigger)</f>
        <v>60542</v>
      </c>
      <c r="R35" s="37">
        <f t="shared" si="0"/>
        <v>1</v>
      </c>
      <c r="S35" s="26" t="b">
        <f>IF(Q35&lt;_xll.qlCalendarAdvance(calendar,$V$7,$V$27),TRUE,FALSE)</f>
        <v>0</v>
      </c>
      <c r="AC35" s="44" t="s">
        <v>74</v>
      </c>
      <c r="AD35" s="45">
        <f>_xll.qlCalendarAdvance(calendar,AD34,AC35,,,trigger)</f>
        <v>43276</v>
      </c>
      <c r="AE35" s="45">
        <f>_xll.qlInterestRateIndexMaturity($V$5,AD35,trigger)</f>
        <v>43368</v>
      </c>
      <c r="AF35" s="49">
        <f>_xll.qlTenorBasisValue($V$13,AD35,trigger)</f>
        <v>1.6249079822588683E-3</v>
      </c>
      <c r="AG35" s="49">
        <f>_xll.qlTenorBasisForwardRate($V$13,AD35,_xll.ohTrigger($AA$9:$AA$12))</f>
        <v>2.3097415422661913E-3</v>
      </c>
      <c r="AH35" s="49">
        <f>_xll.qlTenorBasisForwardRate2($V$13,AD35,AE35,_xll.ohTrigger($AA$9:$AA$12))</f>
        <v>2.3097415422661913E-3</v>
      </c>
      <c r="AI35" s="49">
        <f>_xll.qlIndexFixing($V$5,_xll.qlInterestRateIndexFixingDate($V$5,AD35,trigger),,trigger)</f>
        <v>2.4823523143574742E-3</v>
      </c>
      <c r="AJ35" s="49">
        <f t="shared" si="5"/>
        <v>-1.7261077209128296E-4</v>
      </c>
      <c r="AK35" s="52">
        <f t="shared" si="6"/>
        <v>1.0747316394205417</v>
      </c>
    </row>
    <row r="36" spans="1:37" x14ac:dyDescent="0.2">
      <c r="A36" s="7" t="s">
        <v>14</v>
      </c>
      <c r="B36" s="7" t="s">
        <v>26</v>
      </c>
      <c r="C36" s="7" t="s">
        <v>17</v>
      </c>
      <c r="D36" s="7" t="s">
        <v>16</v>
      </c>
      <c r="E36" s="7" t="s">
        <v>18</v>
      </c>
      <c r="F36" s="9">
        <v>0</v>
      </c>
      <c r="G36" s="10" t="str">
        <f t="shared" si="11"/>
        <v>EURAB3E6Y_Quote</v>
      </c>
      <c r="H36" s="11" t="str">
        <f>_xll.qlSwapRateHelper2(,G36,2,B36,"Target",C36,D36,E36,$H$1,F36,A36,$V$6,,,,trigger)</f>
        <v>obj_005d0#0004</v>
      </c>
      <c r="I36" s="16" t="b">
        <v>1</v>
      </c>
      <c r="J36" s="19">
        <v>10</v>
      </c>
      <c r="K36" s="19">
        <v>1</v>
      </c>
      <c r="M36" s="26" t="str">
        <v>obj_005d9</v>
      </c>
      <c r="N36" s="26" t="str">
        <f>_xll.qlRateHelperQuoteName(M36,trigger)</f>
        <v>EURAB3E60Y_Quote</v>
      </c>
      <c r="O36" s="31">
        <f>_xll.qlRateHelperRate(M36,trigger)</f>
        <v>1.4369999999999999E-2</v>
      </c>
      <c r="P36" s="27">
        <f>_xll.qlRateHelperEarliestDate(M36,trigger)</f>
        <v>42279</v>
      </c>
      <c r="Q36" s="27">
        <f>_xll.qlRateHelperPillarDate(M36,trigger)</f>
        <v>64194</v>
      </c>
      <c r="R36" s="37">
        <f t="shared" si="0"/>
        <v>1</v>
      </c>
      <c r="S36" s="26" t="b">
        <f>IF(Q36&lt;_xll.qlCalendarAdvance(calendar,$V$7,$V$27),TRUE,FALSE)</f>
        <v>0</v>
      </c>
      <c r="AC36" s="44" t="s">
        <v>74</v>
      </c>
      <c r="AD36" s="45">
        <f>_xll.qlCalendarAdvance(calendar,AD35,AC36,,,trigger)</f>
        <v>43306</v>
      </c>
      <c r="AE36" s="45">
        <f>_xll.qlInterestRateIndexMaturity($V$5,AD36,trigger)</f>
        <v>43398</v>
      </c>
      <c r="AF36" s="49">
        <f>_xll.qlTenorBasisValue($V$13,AD36,trigger)</f>
        <v>1.6316836511259644E-3</v>
      </c>
      <c r="AG36" s="49">
        <f>_xll.qlTenorBasisForwardRate($V$13,AD36,_xll.ohTrigger($AA$9:$AA$12))</f>
        <v>2.5281273090704344E-3</v>
      </c>
      <c r="AH36" s="49">
        <f>_xll.qlTenorBasisForwardRate2($V$13,AD36,AE36,_xll.ohTrigger($AA$9:$AA$12))</f>
        <v>2.5281273090704344E-3</v>
      </c>
      <c r="AI36" s="49">
        <f>_xll.qlIndexFixing($V$5,_xll.qlInterestRateIndexFixingDate($V$5,AD36,trigger),,trigger)</f>
        <v>2.6988522776283871E-3</v>
      </c>
      <c r="AJ36" s="49">
        <f t="shared" si="5"/>
        <v>-1.7072496855795273E-4</v>
      </c>
      <c r="AK36" s="52">
        <f t="shared" si="6"/>
        <v>1.0675302101857862</v>
      </c>
    </row>
    <row r="37" spans="1:37" x14ac:dyDescent="0.2">
      <c r="A37" s="7" t="s">
        <v>14</v>
      </c>
      <c r="B37" s="7" t="s">
        <v>27</v>
      </c>
      <c r="C37" s="7" t="s">
        <v>17</v>
      </c>
      <c r="D37" s="7" t="s">
        <v>16</v>
      </c>
      <c r="E37" s="7" t="s">
        <v>18</v>
      </c>
      <c r="F37" s="9">
        <v>0</v>
      </c>
      <c r="G37" s="10" t="str">
        <f t="shared" si="11"/>
        <v>EURAB3E7Y_Quote</v>
      </c>
      <c r="H37" s="11" t="str">
        <f>_xll.qlSwapRateHelper2(,G37,2,B37,"Target",C37,D37,E37,$H$1,F37,A37,$V$6,,,,trigger)</f>
        <v>obj_005cb#0004</v>
      </c>
      <c r="I37" s="16" t="b">
        <v>1</v>
      </c>
      <c r="J37" s="19">
        <v>10</v>
      </c>
      <c r="K37" s="19">
        <v>1</v>
      </c>
      <c r="M37" s="26" t="e">
        <v>#N/A</v>
      </c>
      <c r="N37" s="26" t="e">
        <f>_xll.qlRateHelperQuoteName(M37,trigger)</f>
        <v>#VALUE!</v>
      </c>
      <c r="O37" s="31" t="e">
        <f>_xll.qlRateHelperRate(M37,trigger)</f>
        <v>#VALUE!</v>
      </c>
      <c r="P37" s="27" t="e">
        <f>_xll.qlRateHelperEarliestDate(M37,trigger)</f>
        <v>#VALUE!</v>
      </c>
      <c r="Q37" s="27" t="e">
        <f>_xll.qlRateHelperPillarDate(M37,trigger)</f>
        <v>#VALUE!</v>
      </c>
      <c r="R37" s="37" t="e">
        <f t="shared" si="0"/>
        <v>#N/A</v>
      </c>
      <c r="S37" s="26" t="e">
        <f>IF(Q37&lt;_xll.qlCalendarAdvance(calendar,$V$7,$V$27),TRUE,FALSE)</f>
        <v>#VALUE!</v>
      </c>
      <c r="AC37" s="44" t="s">
        <v>74</v>
      </c>
      <c r="AD37" s="45">
        <f>_xll.qlCalendarAdvance(calendar,AD36,AC37,,,trigger)</f>
        <v>43339</v>
      </c>
      <c r="AE37" s="45">
        <f>_xll.qlInterestRateIndexMaturity($V$5,AD37,trigger)</f>
        <v>43431</v>
      </c>
      <c r="AF37" s="49">
        <f>_xll.qlTenorBasisValue($V$13,AD37,trigger)</f>
        <v>1.6386539854701962E-3</v>
      </c>
      <c r="AG37" s="49">
        <f>_xll.qlTenorBasisForwardRate($V$13,AD37,_xll.ohTrigger($AA$9:$AA$12))</f>
        <v>2.7717832986663754E-3</v>
      </c>
      <c r="AH37" s="49">
        <f>_xll.qlTenorBasisForwardRate2($V$13,AD37,AE37,_xll.ohTrigger($AA$9:$AA$12))</f>
        <v>2.7717832986663754E-3</v>
      </c>
      <c r="AI37" s="49">
        <f>_xll.qlIndexFixing($V$5,_xll.qlInterestRateIndexFixingDate($V$5,AD37,trigger),,trigger)</f>
        <v>2.9371919884992595E-3</v>
      </c>
      <c r="AJ37" s="49">
        <f t="shared" si="5"/>
        <v>-1.6540868983288409E-4</v>
      </c>
      <c r="AK37" s="52">
        <f t="shared" si="6"/>
        <v>1.0596759096977275</v>
      </c>
    </row>
    <row r="38" spans="1:37" x14ac:dyDescent="0.2">
      <c r="A38" s="7" t="s">
        <v>14</v>
      </c>
      <c r="B38" s="7" t="s">
        <v>28</v>
      </c>
      <c r="C38" s="7" t="s">
        <v>17</v>
      </c>
      <c r="D38" s="7" t="s">
        <v>16</v>
      </c>
      <c r="E38" s="7" t="s">
        <v>18</v>
      </c>
      <c r="F38" s="9">
        <v>0</v>
      </c>
      <c r="G38" s="10" t="str">
        <f t="shared" si="11"/>
        <v>EURAB3E8Y_Quote</v>
      </c>
      <c r="H38" s="11" t="str">
        <f>_xll.qlSwapRateHelper2(,G38,2,B38,"Target",C38,D38,E38,$H$1,F38,A38,$V$6,,,,trigger)</f>
        <v>obj_005b6#0004</v>
      </c>
      <c r="I38" s="16" t="b">
        <v>1</v>
      </c>
      <c r="J38" s="19">
        <v>10</v>
      </c>
      <c r="K38" s="19">
        <v>1</v>
      </c>
      <c r="M38" s="26" t="e">
        <v>#N/A</v>
      </c>
      <c r="N38" s="26" t="e">
        <f>_xll.qlRateHelperQuoteName(M38,trigger)</f>
        <v>#VALUE!</v>
      </c>
      <c r="O38" s="31" t="e">
        <f>_xll.qlRateHelperRate(M38,trigger)</f>
        <v>#VALUE!</v>
      </c>
      <c r="P38" s="27" t="e">
        <f>_xll.qlRateHelperEarliestDate(M38,trigger)</f>
        <v>#VALUE!</v>
      </c>
      <c r="Q38" s="27" t="e">
        <f>_xll.qlRateHelperPillarDate(M38,trigger)</f>
        <v>#VALUE!</v>
      </c>
      <c r="R38" s="37" t="e">
        <f t="shared" si="0"/>
        <v>#N/A</v>
      </c>
      <c r="S38" s="26" t="e">
        <f>IF(Q38&lt;_xll.qlCalendarAdvance(calendar,$V$7,$V$27),TRUE,FALSE)</f>
        <v>#VALUE!</v>
      </c>
      <c r="AC38" s="44" t="s">
        <v>74</v>
      </c>
      <c r="AD38" s="45">
        <f>_xll.qlCalendarAdvance(calendar,AD37,AC38,,,trigger)</f>
        <v>43370</v>
      </c>
      <c r="AE38" s="45">
        <f>_xll.qlInterestRateIndexMaturity($V$5,AD38,trigger)</f>
        <v>43461</v>
      </c>
      <c r="AF38" s="49">
        <f>_xll.qlTenorBasisValue($V$13,AD38,trigger)</f>
        <v>1.6447520872731555E-3</v>
      </c>
      <c r="AG38" s="49">
        <f>_xll.qlTenorBasisForwardRate($V$13,AD38,_xll.ohTrigger($AA$9:$AA$12))</f>
        <v>2.9994606087065008E-3</v>
      </c>
      <c r="AH38" s="49">
        <f>_xll.qlTenorBasisForwardRate2($V$13,AD38,AE38,_xll.ohTrigger($AA$9:$AA$12))</f>
        <v>2.9994606087065008E-3</v>
      </c>
      <c r="AI38" s="49">
        <f>_xll.qlIndexFixing($V$5,_xll.qlInterestRateIndexFixingDate($V$5,AD38,trigger),,trigger)</f>
        <v>3.1577656489724338E-3</v>
      </c>
      <c r="AJ38" s="49">
        <f t="shared" si="5"/>
        <v>-1.5830504026593303E-4</v>
      </c>
      <c r="AK38" s="52">
        <f t="shared" si="6"/>
        <v>1.0527778360570639</v>
      </c>
    </row>
    <row r="39" spans="1:37" x14ac:dyDescent="0.2">
      <c r="A39" s="7" t="s">
        <v>14</v>
      </c>
      <c r="B39" s="7" t="s">
        <v>29</v>
      </c>
      <c r="C39" s="7" t="s">
        <v>17</v>
      </c>
      <c r="D39" s="7" t="s">
        <v>16</v>
      </c>
      <c r="E39" s="7" t="s">
        <v>18</v>
      </c>
      <c r="F39" s="9">
        <v>0</v>
      </c>
      <c r="G39" s="10" t="str">
        <f t="shared" si="11"/>
        <v>EURAB3E9Y_Quote</v>
      </c>
      <c r="H39" s="11" t="str">
        <f>_xll.qlSwapRateHelper2(,G39,2,B39,"Target",C39,D39,E39,$H$1,F39,A39,$V$6,,,,trigger)</f>
        <v>obj_005b4#0004</v>
      </c>
      <c r="I39" s="16" t="b">
        <v>1</v>
      </c>
      <c r="J39" s="19">
        <v>10</v>
      </c>
      <c r="K39" s="19">
        <v>1</v>
      </c>
      <c r="M39" s="26" t="e">
        <v>#N/A</v>
      </c>
      <c r="N39" s="26" t="e">
        <f>_xll.qlRateHelperQuoteName(M39,trigger)</f>
        <v>#VALUE!</v>
      </c>
      <c r="O39" s="31" t="e">
        <f>_xll.qlRateHelperRate(M39,trigger)</f>
        <v>#VALUE!</v>
      </c>
      <c r="P39" s="27" t="e">
        <f>_xll.qlRateHelperEarliestDate(M39,trigger)</f>
        <v>#VALUE!</v>
      </c>
      <c r="Q39" s="27" t="e">
        <f>_xll.qlRateHelperPillarDate(M39,trigger)</f>
        <v>#VALUE!</v>
      </c>
      <c r="R39" s="37" t="e">
        <f t="shared" si="0"/>
        <v>#N/A</v>
      </c>
      <c r="S39" s="26" t="e">
        <f>IF(Q39&lt;_xll.qlCalendarAdvance(calendar,$V$7,$V$27),TRUE,FALSE)</f>
        <v>#VALUE!</v>
      </c>
      <c r="AC39" s="44" t="s">
        <v>74</v>
      </c>
      <c r="AD39" s="45">
        <f>_xll.qlCalendarAdvance(calendar,AD38,AC39,,,trigger)</f>
        <v>43402</v>
      </c>
      <c r="AE39" s="45">
        <f>_xll.qlInterestRateIndexMaturity($V$5,AD39,trigger)</f>
        <v>43494</v>
      </c>
      <c r="AF39" s="49">
        <f>_xll.qlTenorBasisValue($V$13,AD39,trigger)</f>
        <v>1.6506011012893153E-3</v>
      </c>
      <c r="AG39" s="49">
        <f>_xll.qlTenorBasisForwardRate($V$13,AD39,_xll.ohTrigger($AA$9:$AA$12))</f>
        <v>3.2440199857488297E-3</v>
      </c>
      <c r="AH39" s="49">
        <f>_xll.qlTenorBasisForwardRate2($V$13,AD39,AE39,_xll.ohTrigger($AA$9:$AA$12))</f>
        <v>3.2440199857488297E-3</v>
      </c>
      <c r="AI39" s="49">
        <f>_xll.qlIndexFixing($V$5,_xll.qlInterestRateIndexFixingDate($V$5,AD39,trigger),,trigger)</f>
        <v>3.3932917348919339E-3</v>
      </c>
      <c r="AJ39" s="49">
        <f t="shared" si="5"/>
        <v>-1.4927174914310419E-4</v>
      </c>
      <c r="AK39" s="52">
        <f t="shared" si="6"/>
        <v>1.0460144357306256</v>
      </c>
    </row>
    <row r="40" spans="1:37" x14ac:dyDescent="0.2">
      <c r="A40" s="7" t="s">
        <v>14</v>
      </c>
      <c r="B40" s="7" t="s">
        <v>30</v>
      </c>
      <c r="C40" s="7" t="s">
        <v>17</v>
      </c>
      <c r="D40" s="7" t="s">
        <v>16</v>
      </c>
      <c r="E40" s="7" t="s">
        <v>18</v>
      </c>
      <c r="F40" s="9">
        <v>0</v>
      </c>
      <c r="G40" s="10" t="str">
        <f t="shared" si="11"/>
        <v>EURAB3E10Y_Quote</v>
      </c>
      <c r="H40" s="11" t="str">
        <f>_xll.qlSwapRateHelper2(,G40,2,B40,"Target",C40,D40,E40,$H$1,F40,A40,$V$6,,,,trigger)</f>
        <v>obj_005d7#0004</v>
      </c>
      <c r="I40" s="16" t="b">
        <v>1</v>
      </c>
      <c r="J40" s="19">
        <v>10</v>
      </c>
      <c r="K40" s="19">
        <v>1</v>
      </c>
      <c r="M40" s="26" t="e">
        <v>#N/A</v>
      </c>
      <c r="N40" s="26" t="e">
        <f>_xll.qlRateHelperQuoteName(M40,trigger)</f>
        <v>#VALUE!</v>
      </c>
      <c r="O40" s="31" t="e">
        <f>_xll.qlRateHelperRate(M40,trigger)</f>
        <v>#VALUE!</v>
      </c>
      <c r="P40" s="27" t="e">
        <f>_xll.qlRateHelperEarliestDate(M40,trigger)</f>
        <v>#VALUE!</v>
      </c>
      <c r="Q40" s="27" t="e">
        <f>_xll.qlRateHelperPillarDate(M40,trigger)</f>
        <v>#VALUE!</v>
      </c>
      <c r="R40" s="37" t="e">
        <f t="shared" si="0"/>
        <v>#N/A</v>
      </c>
      <c r="S40" s="26" t="e">
        <f>IF(Q40&lt;_xll.qlCalendarAdvance(calendar,$V$7,$V$27),TRUE,FALSE)</f>
        <v>#VALUE!</v>
      </c>
      <c r="AC40" s="44" t="s">
        <v>74</v>
      </c>
      <c r="AD40" s="45">
        <f>_xll.qlCalendarAdvance(calendar,AD39,AC40,,,trigger)</f>
        <v>43433</v>
      </c>
      <c r="AE40" s="45">
        <f>_xll.qlInterestRateIndexMaturity($V$5,AD40,trigger)</f>
        <v>43524</v>
      </c>
      <c r="AF40" s="49">
        <f>_xll.qlTenorBasisValue($V$13,AD40,trigger)</f>
        <v>1.6558459190998001E-3</v>
      </c>
      <c r="AG40" s="49">
        <f>_xll.qlTenorBasisForwardRate($V$13,AD40,_xll.ohTrigger($AA$9:$AA$12))</f>
        <v>3.474656082220287E-3</v>
      </c>
      <c r="AH40" s="49">
        <f>_xll.qlTenorBasisForwardRate2($V$13,AD40,AE40,_xll.ohTrigger($AA$9:$AA$12))</f>
        <v>3.474656082220287E-3</v>
      </c>
      <c r="AI40" s="49">
        <f>_xll.qlIndexFixing($V$5,_xll.qlInterestRateIndexFixingDate($V$5,AD40,trigger),,trigger)</f>
        <v>3.614744250247842E-3</v>
      </c>
      <c r="AJ40" s="49">
        <f t="shared" si="5"/>
        <v>-1.40088168027555E-4</v>
      </c>
      <c r="AK40" s="52">
        <f t="shared" si="6"/>
        <v>1.0403171320305287</v>
      </c>
    </row>
    <row r="41" spans="1:37" x14ac:dyDescent="0.2">
      <c r="A41" s="7" t="s">
        <v>14</v>
      </c>
      <c r="B41" s="7" t="s">
        <v>31</v>
      </c>
      <c r="C41" s="7" t="s">
        <v>17</v>
      </c>
      <c r="D41" s="7" t="s">
        <v>16</v>
      </c>
      <c r="E41" s="7" t="s">
        <v>18</v>
      </c>
      <c r="F41" s="9">
        <v>0</v>
      </c>
      <c r="G41" s="10" t="str">
        <f t="shared" si="11"/>
        <v>EURAB3E11Y_Quote</v>
      </c>
      <c r="H41" s="11" t="str">
        <f>_xll.qlSwapRateHelper2(,G41,2,B41,"Target",C41,D41,E41,$H$1,F41,A41,$V$6,,,,trigger)</f>
        <v>obj_005b9#0004</v>
      </c>
      <c r="I41" s="16" t="b">
        <v>0</v>
      </c>
      <c r="J41" s="19">
        <v>10</v>
      </c>
      <c r="K41" s="19">
        <v>1</v>
      </c>
      <c r="M41" s="26" t="e">
        <v>#N/A</v>
      </c>
      <c r="N41" s="26" t="e">
        <f>_xll.qlRateHelperQuoteName(M41,trigger)</f>
        <v>#VALUE!</v>
      </c>
      <c r="O41" s="31" t="e">
        <f>_xll.qlRateHelperRate(M41,trigger)</f>
        <v>#VALUE!</v>
      </c>
      <c r="P41" s="27" t="e">
        <f>_xll.qlRateHelperEarliestDate(M41,trigger)</f>
        <v>#VALUE!</v>
      </c>
      <c r="Q41" s="27" t="e">
        <f>_xll.qlRateHelperPillarDate(M41,trigger)</f>
        <v>#VALUE!</v>
      </c>
      <c r="R41" s="37" t="e">
        <f t="shared" si="0"/>
        <v>#N/A</v>
      </c>
      <c r="S41" s="26" t="e">
        <f>IF(Q41&lt;_xll.qlCalendarAdvance(calendar,$V$7,$V$27),TRUE,FALSE)</f>
        <v>#VALUE!</v>
      </c>
      <c r="AC41" s="44" t="s">
        <v>74</v>
      </c>
      <c r="AD41" s="45">
        <f>_xll.qlCalendarAdvance(calendar,AD40,AC41,,,trigger)</f>
        <v>43465</v>
      </c>
      <c r="AE41" s="45">
        <f>_xll.qlInterestRateIndexMaturity($V$5,AD41,trigger)</f>
        <v>43553</v>
      </c>
      <c r="AF41" s="49">
        <f>_xll.qlTenorBasisValue($V$13,AD41,trigger)</f>
        <v>1.6608356108172926E-3</v>
      </c>
      <c r="AG41" s="49">
        <f>_xll.qlTenorBasisForwardRate($V$13,AD41,_xll.ohTrigger($AA$9:$AA$12))</f>
        <v>3.7058371445674136E-3</v>
      </c>
      <c r="AH41" s="49">
        <f>_xll.qlTenorBasisForwardRate2($V$13,AD41,AE41,_xll.ohTrigger($AA$9:$AA$12))</f>
        <v>3.7058371445674136E-3</v>
      </c>
      <c r="AI41" s="49">
        <f>_xll.qlIndexFixing($V$5,_xll.qlInterestRateIndexFixingDate($V$5,AD41,trigger),,trigger)</f>
        <v>3.8365883996522251E-3</v>
      </c>
      <c r="AJ41" s="49">
        <f t="shared" si="5"/>
        <v>-1.3075125508481148E-4</v>
      </c>
      <c r="AK41" s="52">
        <f t="shared" si="6"/>
        <v>1.0352825151198257</v>
      </c>
    </row>
    <row r="42" spans="1:37" x14ac:dyDescent="0.2">
      <c r="A42" s="7" t="s">
        <v>14</v>
      </c>
      <c r="B42" s="7" t="s">
        <v>32</v>
      </c>
      <c r="C42" s="7" t="s">
        <v>17</v>
      </c>
      <c r="D42" s="7" t="s">
        <v>16</v>
      </c>
      <c r="E42" s="7" t="s">
        <v>18</v>
      </c>
      <c r="F42" s="9">
        <v>0</v>
      </c>
      <c r="G42" s="10" t="str">
        <f t="shared" si="11"/>
        <v>EURAB3E12Y_Quote</v>
      </c>
      <c r="H42" s="11" t="str">
        <f>_xll.qlSwapRateHelper2(,G42,2,B42,"Target",C42,D42,E42,$H$1,F42,A42,$V$6,,,,trigger)</f>
        <v>obj_005da#0004</v>
      </c>
      <c r="I42" s="16" t="b">
        <v>0</v>
      </c>
      <c r="J42" s="19">
        <v>10</v>
      </c>
      <c r="K42" s="19">
        <v>1</v>
      </c>
      <c r="M42" s="26" t="e">
        <v>#N/A</v>
      </c>
      <c r="N42" s="26" t="e">
        <f>_xll.qlRateHelperQuoteName(M42,trigger)</f>
        <v>#VALUE!</v>
      </c>
      <c r="O42" s="31" t="e">
        <f>_xll.qlRateHelperRate(M42,trigger)</f>
        <v>#VALUE!</v>
      </c>
      <c r="P42" s="27" t="e">
        <f>_xll.qlRateHelperEarliestDate(M42,trigger)</f>
        <v>#VALUE!</v>
      </c>
      <c r="Q42" s="27" t="e">
        <f>_xll.qlRateHelperPillarDate(M42,trigger)</f>
        <v>#VALUE!</v>
      </c>
      <c r="R42" s="37" t="e">
        <f t="shared" si="0"/>
        <v>#N/A</v>
      </c>
      <c r="S42" s="26" t="e">
        <f>IF(Q42&lt;_xll.qlCalendarAdvance(calendar,$V$7,$V$27),TRUE,FALSE)</f>
        <v>#VALUE!</v>
      </c>
      <c r="AC42" s="44" t="s">
        <v>74</v>
      </c>
      <c r="AD42" s="45">
        <f>_xll.qlCalendarAdvance(calendar,AD41,AC42,,,trigger)</f>
        <v>43496</v>
      </c>
      <c r="AE42" s="45">
        <f>_xll.qlInterestRateIndexMaturity($V$5,AD42,trigger)</f>
        <v>43585</v>
      </c>
      <c r="AF42" s="49">
        <f>_xll.qlTenorBasisValue($V$13,AD42,trigger)</f>
        <v>1.6652683723219852E-3</v>
      </c>
      <c r="AG42" s="49">
        <f>_xll.qlTenorBasisForwardRate($V$13,AD42,_xll.ohTrigger($AA$9:$AA$12))</f>
        <v>3.9447105395447992E-3</v>
      </c>
      <c r="AH42" s="49">
        <f>_xll.qlTenorBasisForwardRate2($V$13,AD42,AE42,_xll.ohTrigger($AA$9:$AA$12))</f>
        <v>3.9447105395447992E-3</v>
      </c>
      <c r="AI42" s="49">
        <f>_xll.qlIndexFixing($V$5,_xll.qlInterestRateIndexFixingDate($V$5,AD42,trigger),,trigger)</f>
        <v>4.0662649273009938E-3</v>
      </c>
      <c r="AJ42" s="49">
        <f t="shared" si="5"/>
        <v>-1.2155438775619462E-4</v>
      </c>
      <c r="AK42" s="52">
        <f t="shared" si="6"/>
        <v>1.0308145265761937</v>
      </c>
    </row>
    <row r="43" spans="1:37" x14ac:dyDescent="0.2">
      <c r="A43" s="7" t="s">
        <v>14</v>
      </c>
      <c r="B43" s="7" t="s">
        <v>33</v>
      </c>
      <c r="C43" s="7" t="s">
        <v>17</v>
      </c>
      <c r="D43" s="7" t="s">
        <v>16</v>
      </c>
      <c r="E43" s="7" t="s">
        <v>18</v>
      </c>
      <c r="F43" s="9">
        <v>0</v>
      </c>
      <c r="G43" s="10" t="str">
        <f t="shared" si="11"/>
        <v>EURAB3E13Y_Quote</v>
      </c>
      <c r="H43" s="11" t="str">
        <f>_xll.qlSwapRateHelper2(,G43,2,B43,"Target",C43,D43,E43,$H$1,F43,A43,$V$6,,,,trigger)</f>
        <v>obj_005c2#0004</v>
      </c>
      <c r="I43" s="16" t="b">
        <v>0</v>
      </c>
      <c r="J43" s="19">
        <v>10</v>
      </c>
      <c r="K43" s="19">
        <v>1</v>
      </c>
      <c r="M43" s="26" t="e">
        <v>#N/A</v>
      </c>
      <c r="N43" s="26" t="e">
        <f>_xll.qlRateHelperQuoteName(M43,trigger)</f>
        <v>#VALUE!</v>
      </c>
      <c r="O43" s="31" t="e">
        <f>_xll.qlRateHelperRate(M43,trigger)</f>
        <v>#VALUE!</v>
      </c>
      <c r="P43" s="27" t="e">
        <f>_xll.qlRateHelperEarliestDate(M43,trigger)</f>
        <v>#VALUE!</v>
      </c>
      <c r="Q43" s="27" t="e">
        <f>_xll.qlRateHelperPillarDate(M43,trigger)</f>
        <v>#VALUE!</v>
      </c>
      <c r="R43" s="37" t="e">
        <f t="shared" si="0"/>
        <v>#N/A</v>
      </c>
      <c r="S43" s="26" t="e">
        <f>IF(Q43&lt;_xll.qlCalendarAdvance(calendar,$V$7,$V$27),TRUE,FALSE)</f>
        <v>#VALUE!</v>
      </c>
      <c r="AC43" s="44" t="s">
        <v>74</v>
      </c>
      <c r="AD43" s="45">
        <f>_xll.qlCalendarAdvance(calendar,AD42,AC43,,,trigger)</f>
        <v>43524</v>
      </c>
      <c r="AE43" s="45">
        <f>_xll.qlInterestRateIndexMaturity($V$5,AD43,trigger)</f>
        <v>43616</v>
      </c>
      <c r="AF43" s="49">
        <f>_xll.qlTenorBasisValue($V$13,AD43,trigger)</f>
        <v>1.6689410331172938E-3</v>
      </c>
      <c r="AG43" s="49">
        <f>_xll.qlTenorBasisForwardRate($V$13,AD43,_xll.ohTrigger($AA$9:$AA$12))</f>
        <v>4.1679458239175854E-3</v>
      </c>
      <c r="AH43" s="49">
        <f>_xll.qlTenorBasisForwardRate2($V$13,AD43,AE43,_xll.ohTrigger($AA$9:$AA$12))</f>
        <v>4.1679458239175854E-3</v>
      </c>
      <c r="AI43" s="49">
        <f>_xll.qlIndexFixing($V$5,_xll.qlInterestRateIndexFixingDate($V$5,AD43,trigger),,trigger)</f>
        <v>4.2818524488402974E-3</v>
      </c>
      <c r="AJ43" s="49">
        <f t="shared" si="5"/>
        <v>-1.1390662492271209E-4</v>
      </c>
      <c r="AK43" s="52">
        <f t="shared" si="6"/>
        <v>1.0273291999788154</v>
      </c>
    </row>
    <row r="44" spans="1:37" x14ac:dyDescent="0.2">
      <c r="A44" s="7" t="s">
        <v>14</v>
      </c>
      <c r="B44" s="7" t="s">
        <v>34</v>
      </c>
      <c r="C44" s="7" t="s">
        <v>17</v>
      </c>
      <c r="D44" s="7" t="s">
        <v>16</v>
      </c>
      <c r="E44" s="7" t="s">
        <v>18</v>
      </c>
      <c r="F44" s="9">
        <v>0</v>
      </c>
      <c r="G44" s="10" t="str">
        <f t="shared" si="11"/>
        <v>EURAB3E14Y_Quote</v>
      </c>
      <c r="H44" s="11" t="str">
        <f>_xll.qlSwapRateHelper2(,G44,2,B44,"Target",C44,D44,E44,$H$1,F44,A44,$V$6,,,,trigger)</f>
        <v>obj_005c0#0004</v>
      </c>
      <c r="I44" s="16" t="b">
        <v>0</v>
      </c>
      <c r="J44" s="19">
        <v>10</v>
      </c>
      <c r="K44" s="19">
        <v>1</v>
      </c>
      <c r="M44" s="26" t="e">
        <v>#N/A</v>
      </c>
      <c r="N44" s="26" t="e">
        <f>_xll.qlRateHelperQuoteName(M44,trigger)</f>
        <v>#VALUE!</v>
      </c>
      <c r="O44" s="31" t="e">
        <f>_xll.qlRateHelperRate(M44,trigger)</f>
        <v>#VALUE!</v>
      </c>
      <c r="P44" s="27" t="e">
        <f>_xll.qlRateHelperEarliestDate(M44,trigger)</f>
        <v>#VALUE!</v>
      </c>
      <c r="Q44" s="27" t="e">
        <f>_xll.qlRateHelperPillarDate(M44,trigger)</f>
        <v>#VALUE!</v>
      </c>
      <c r="R44" s="37" t="e">
        <f t="shared" si="0"/>
        <v>#N/A</v>
      </c>
      <c r="S44" s="26" t="e">
        <f>IF(Q44&lt;_xll.qlCalendarAdvance(calendar,$V$7,$V$27),TRUE,FALSE)</f>
        <v>#VALUE!</v>
      </c>
      <c r="AC44" s="44" t="s">
        <v>74</v>
      </c>
      <c r="AD44" s="45">
        <f>_xll.qlCalendarAdvance(calendar,AD43,AC44,,,trigger)</f>
        <v>43552</v>
      </c>
      <c r="AE44" s="45">
        <f>_xll.qlInterestRateIndexMaturity($V$5,AD44,trigger)</f>
        <v>43644</v>
      </c>
      <c r="AF44" s="49">
        <f>_xll.qlTenorBasisValue($V$13,AD44,trigger)</f>
        <v>1.6723065991870098E-3</v>
      </c>
      <c r="AG44" s="49">
        <f>_xll.qlTenorBasisForwardRate($V$13,AD44,_xll.ohTrigger($AA$9:$AA$12))</f>
        <v>4.3788753420294429E-3</v>
      </c>
      <c r="AH44" s="49">
        <f>_xll.qlTenorBasisForwardRate2($V$13,AD44,AE44,_xll.ohTrigger($AA$9:$AA$12))</f>
        <v>4.3788753420294429E-3</v>
      </c>
      <c r="AI44" s="49">
        <f>_xll.qlIndexFixing($V$5,_xll.qlInterestRateIndexFixingDate($V$5,AD44,trigger),,trigger)</f>
        <v>4.4867869231142747E-3</v>
      </c>
      <c r="AJ44" s="49">
        <f t="shared" si="5"/>
        <v>-1.0791158108483176E-4</v>
      </c>
      <c r="AK44" s="52">
        <f t="shared" si="6"/>
        <v>1.0246436750663057</v>
      </c>
    </row>
    <row r="45" spans="1:37" x14ac:dyDescent="0.2">
      <c r="A45" s="7" t="s">
        <v>14</v>
      </c>
      <c r="B45" s="7" t="s">
        <v>35</v>
      </c>
      <c r="C45" s="7" t="s">
        <v>17</v>
      </c>
      <c r="D45" s="7" t="s">
        <v>16</v>
      </c>
      <c r="E45" s="7" t="s">
        <v>18</v>
      </c>
      <c r="F45" s="9">
        <v>0</v>
      </c>
      <c r="G45" s="10" t="str">
        <f t="shared" si="11"/>
        <v>EURAB3E15Y_Quote</v>
      </c>
      <c r="H45" s="11" t="str">
        <f>_xll.qlSwapRateHelper2(,G45,2,B45,"Target",C45,D45,E45,$H$1,F45,A45,$V$6,,,,trigger)</f>
        <v>obj_005ae#0004</v>
      </c>
      <c r="I45" s="16" t="b">
        <v>1</v>
      </c>
      <c r="J45" s="19">
        <v>10</v>
      </c>
      <c r="K45" s="19">
        <v>1</v>
      </c>
      <c r="M45" s="26" t="e">
        <v>#N/A</v>
      </c>
      <c r="N45" s="26" t="e">
        <f>_xll.qlRateHelperQuoteName(M45,trigger)</f>
        <v>#VALUE!</v>
      </c>
      <c r="O45" s="31" t="e">
        <f>_xll.qlRateHelperRate(M45,trigger)</f>
        <v>#VALUE!</v>
      </c>
      <c r="P45" s="27" t="e">
        <f>_xll.qlRateHelperEarliestDate(M45,trigger)</f>
        <v>#VALUE!</v>
      </c>
      <c r="Q45" s="27" t="e">
        <f>_xll.qlRateHelperPillarDate(M45,trigger)</f>
        <v>#VALUE!</v>
      </c>
      <c r="R45" s="37" t="e">
        <f t="shared" si="0"/>
        <v>#N/A</v>
      </c>
      <c r="S45" s="26" t="e">
        <f>IF(Q45&lt;_xll.qlCalendarAdvance(calendar,$V$7,$V$27),TRUE,FALSE)</f>
        <v>#VALUE!</v>
      </c>
      <c r="AC45" s="44" t="s">
        <v>74</v>
      </c>
      <c r="AD45" s="45">
        <f>_xll.qlCalendarAdvance(calendar,AD44,AC45,,,trigger)</f>
        <v>43584</v>
      </c>
      <c r="AE45" s="45">
        <f>_xll.qlInterestRateIndexMaturity($V$5,AD45,trigger)</f>
        <v>43675</v>
      </c>
      <c r="AF45" s="49">
        <f>_xll.qlTenorBasisValue($V$13,AD45,trigger)</f>
        <v>1.6757856690897512E-3</v>
      </c>
      <c r="AG45" s="49">
        <f>_xll.qlTenorBasisForwardRate($V$13,AD45,_xll.ohTrigger($AA$9:$AA$12))</f>
        <v>4.6145699524711538E-3</v>
      </c>
      <c r="AH45" s="49">
        <f>_xll.qlTenorBasisForwardRate2($V$13,AD45,AE45,_xll.ohTrigger($AA$9:$AA$12))</f>
        <v>4.6145699524711538E-3</v>
      </c>
      <c r="AI45" s="49">
        <f>_xll.qlIndexFixing($V$5,_xll.qlInterestRateIndexFixingDate($V$5,AD45,trigger),,trigger)</f>
        <v>4.7177512865106503E-3</v>
      </c>
      <c r="AJ45" s="49">
        <f t="shared" si="5"/>
        <v>-1.0318133403949652E-4</v>
      </c>
      <c r="AK45" s="52">
        <f t="shared" si="6"/>
        <v>1.0223599024616024</v>
      </c>
    </row>
    <row r="46" spans="1:37" x14ac:dyDescent="0.2">
      <c r="A46" s="7" t="s">
        <v>14</v>
      </c>
      <c r="B46" s="7" t="s">
        <v>36</v>
      </c>
      <c r="C46" s="7" t="s">
        <v>17</v>
      </c>
      <c r="D46" s="7" t="s">
        <v>16</v>
      </c>
      <c r="E46" s="7" t="s">
        <v>18</v>
      </c>
      <c r="F46" s="9">
        <v>0</v>
      </c>
      <c r="G46" s="10" t="str">
        <f t="shared" si="11"/>
        <v>EURAB3E16Y_Quote</v>
      </c>
      <c r="H46" s="11" t="str">
        <f>_xll.qlSwapRateHelper2(,G46,2,B46,"Target",C46,D46,E46,$H$1,F46,A46,$V$6,,,,trigger)</f>
        <v>obj_005b2#0004</v>
      </c>
      <c r="I46" s="16" t="b">
        <v>0</v>
      </c>
      <c r="J46" s="19">
        <v>10</v>
      </c>
      <c r="K46" s="19">
        <v>1</v>
      </c>
      <c r="M46" s="26" t="e">
        <v>#N/A</v>
      </c>
      <c r="N46" s="26" t="e">
        <f>_xll.qlRateHelperQuoteName(M46,trigger)</f>
        <v>#VALUE!</v>
      </c>
      <c r="O46" s="31" t="e">
        <f>_xll.qlRateHelperRate(M46,trigger)</f>
        <v>#VALUE!</v>
      </c>
      <c r="P46" s="27" t="e">
        <f>_xll.qlRateHelperEarliestDate(M46,trigger)</f>
        <v>#VALUE!</v>
      </c>
      <c r="Q46" s="27" t="e">
        <f>_xll.qlRateHelperPillarDate(M46,trigger)</f>
        <v>#VALUE!</v>
      </c>
      <c r="R46" s="37" t="e">
        <f t="shared" si="0"/>
        <v>#N/A</v>
      </c>
      <c r="S46" s="26" t="e">
        <f>IF(Q46&lt;_xll.qlCalendarAdvance(calendar,$V$7,$V$27),TRUE,FALSE)</f>
        <v>#VALUE!</v>
      </c>
      <c r="AC46" s="44" t="s">
        <v>74</v>
      </c>
      <c r="AD46" s="45">
        <f>_xll.qlCalendarAdvance(calendar,AD45,AC46,,,trigger)</f>
        <v>43614</v>
      </c>
      <c r="AE46" s="45">
        <f>_xll.qlInterestRateIndexMaturity($V$5,AD46,trigger)</f>
        <v>43706</v>
      </c>
      <c r="AF46" s="49">
        <f>_xll.qlTenorBasisValue($V$13,AD46,trigger)</f>
        <v>1.6786999865405076E-3</v>
      </c>
      <c r="AG46" s="49">
        <f>_xll.qlTenorBasisForwardRate($V$13,AD46,_xll.ohTrigger($AA$9:$AA$12))</f>
        <v>4.8406570839787874E-3</v>
      </c>
      <c r="AH46" s="49">
        <f>_xll.qlTenorBasisForwardRate2($V$13,AD46,AE46,_xll.ohTrigger($AA$9:$AA$12))</f>
        <v>4.8406570839787874E-3</v>
      </c>
      <c r="AI46" s="49">
        <f>_xll.qlIndexFixing($V$5,_xll.qlInterestRateIndexFixingDate($V$5,AD46,trigger),,trigger)</f>
        <v>4.9419028212962226E-3</v>
      </c>
      <c r="AJ46" s="49">
        <f t="shared" si="5"/>
        <v>-1.0124573731743521E-4</v>
      </c>
      <c r="AK46" s="52">
        <f t="shared" si="6"/>
        <v>1.0209157012283581</v>
      </c>
    </row>
    <row r="47" spans="1:37" x14ac:dyDescent="0.2">
      <c r="A47" s="7" t="s">
        <v>14</v>
      </c>
      <c r="B47" s="7" t="s">
        <v>37</v>
      </c>
      <c r="C47" s="7" t="s">
        <v>17</v>
      </c>
      <c r="D47" s="7" t="s">
        <v>16</v>
      </c>
      <c r="E47" s="7" t="s">
        <v>18</v>
      </c>
      <c r="F47" s="9">
        <v>0</v>
      </c>
      <c r="G47" s="10" t="str">
        <f t="shared" si="11"/>
        <v>EURAB3E17Y_Quote</v>
      </c>
      <c r="H47" s="11" t="str">
        <f>_xll.qlSwapRateHelper2(,G47,2,B47,"Target",C47,D47,E47,$H$1,F47,A47,$V$6,,,,trigger)</f>
        <v>obj_005b3#0004</v>
      </c>
      <c r="I47" s="16" t="b">
        <v>0</v>
      </c>
      <c r="J47" s="19">
        <v>10</v>
      </c>
      <c r="K47" s="19">
        <v>1</v>
      </c>
      <c r="M47" s="26" t="e">
        <v>#N/A</v>
      </c>
      <c r="N47" s="26" t="e">
        <f>_xll.qlRateHelperQuoteName(M47,trigger)</f>
        <v>#VALUE!</v>
      </c>
      <c r="O47" s="31" t="e">
        <f>_xll.qlRateHelperRate(M47,trigger)</f>
        <v>#VALUE!</v>
      </c>
      <c r="P47" s="27" t="e">
        <f>_xll.qlRateHelperEarliestDate(M47,trigger)</f>
        <v>#VALUE!</v>
      </c>
      <c r="Q47" s="27" t="e">
        <f>_xll.qlRateHelperPillarDate(M47,trigger)</f>
        <v>#VALUE!</v>
      </c>
      <c r="R47" s="37" t="e">
        <f t="shared" si="0"/>
        <v>#N/A</v>
      </c>
      <c r="S47" s="26" t="e">
        <f>IF(Q47&lt;_xll.qlCalendarAdvance(calendar,$V$7,$V$27),TRUE,FALSE)</f>
        <v>#VALUE!</v>
      </c>
      <c r="AC47" s="44" t="s">
        <v>74</v>
      </c>
      <c r="AD47" s="45">
        <f>_xll.qlCalendarAdvance(calendar,AD46,AC47,,,trigger)</f>
        <v>43647</v>
      </c>
      <c r="AE47" s="45">
        <f>_xll.qlInterestRateIndexMaturity($V$5,AD47,trigger)</f>
        <v>43739</v>
      </c>
      <c r="AF47" s="49">
        <f>_xll.qlTenorBasisValue($V$13,AD47,trigger)</f>
        <v>1.6815273714154103E-3</v>
      </c>
      <c r="AG47" s="49">
        <f>_xll.qlTenorBasisForwardRate($V$13,AD47,_xll.ohTrigger($AA$9:$AA$12))</f>
        <v>5.0822430072754833E-3</v>
      </c>
      <c r="AH47" s="49">
        <f>_xll.qlTenorBasisForwardRate2($V$13,AD47,AE47,_xll.ohTrigger($AA$9:$AA$12))</f>
        <v>5.0822430072754833E-3</v>
      </c>
      <c r="AI47" s="49">
        <f>_xll.qlIndexFixing($V$5,_xll.qlInterestRateIndexFixingDate($V$5,AD47,trigger),,trigger)</f>
        <v>5.1848906881237491E-3</v>
      </c>
      <c r="AJ47" s="49">
        <f t="shared" si="5"/>
        <v>-1.0264768084826577E-4</v>
      </c>
      <c r="AK47" s="52">
        <f t="shared" si="6"/>
        <v>1.020197318526745</v>
      </c>
    </row>
    <row r="48" spans="1:37" x14ac:dyDescent="0.2">
      <c r="A48" s="7" t="s">
        <v>14</v>
      </c>
      <c r="B48" s="7" t="s">
        <v>38</v>
      </c>
      <c r="C48" s="7" t="s">
        <v>17</v>
      </c>
      <c r="D48" s="7" t="s">
        <v>16</v>
      </c>
      <c r="E48" s="7" t="s">
        <v>18</v>
      </c>
      <c r="F48" s="9">
        <v>0</v>
      </c>
      <c r="G48" s="10" t="str">
        <f t="shared" si="11"/>
        <v>EURAB3E18Y_Quote</v>
      </c>
      <c r="H48" s="11" t="str">
        <f>_xll.qlSwapRateHelper2(,G48,2,B48,"Target",C48,D48,E48,$H$1,F48,A48,$V$6,,,,trigger)</f>
        <v>obj_005ab#0004</v>
      </c>
      <c r="I48" s="16" t="b">
        <v>0</v>
      </c>
      <c r="J48" s="19">
        <v>10</v>
      </c>
      <c r="K48" s="19">
        <v>1</v>
      </c>
      <c r="M48" s="26" t="e">
        <v>#N/A</v>
      </c>
      <c r="N48" s="26" t="e">
        <f>_xll.qlRateHelperQuoteName(M48,trigger)</f>
        <v>#VALUE!</v>
      </c>
      <c r="O48" s="31" t="e">
        <f>_xll.qlRateHelperRate(M48,trigger)</f>
        <v>#VALUE!</v>
      </c>
      <c r="P48" s="27" t="e">
        <f>_xll.qlRateHelperEarliestDate(M48,trigger)</f>
        <v>#VALUE!</v>
      </c>
      <c r="Q48" s="27" t="e">
        <f>_xll.qlRateHelperPillarDate(M48,trigger)</f>
        <v>#VALUE!</v>
      </c>
      <c r="R48" s="37" t="e">
        <f t="shared" si="0"/>
        <v>#N/A</v>
      </c>
      <c r="S48" s="26" t="e">
        <f>IF(Q48&lt;_xll.qlCalendarAdvance(calendar,$V$7,$V$27),TRUE,FALSE)</f>
        <v>#VALUE!</v>
      </c>
      <c r="AC48" s="44" t="s">
        <v>74</v>
      </c>
      <c r="AD48" s="45">
        <f>_xll.qlCalendarAdvance(calendar,AD47,AC48,,,trigger)</f>
        <v>43678</v>
      </c>
      <c r="AE48" s="45">
        <f>_xll.qlInterestRateIndexMaturity($V$5,AD48,trigger)</f>
        <v>43770</v>
      </c>
      <c r="AF48" s="49">
        <f>_xll.qlTenorBasisValue($V$13,AD48,trigger)</f>
        <v>1.6838314323068383E-3</v>
      </c>
      <c r="AG48" s="49">
        <f>_xll.qlTenorBasisForwardRate($V$13,AD48,_xll.ohTrigger($AA$9:$AA$12))</f>
        <v>5.3062960663169643E-3</v>
      </c>
      <c r="AH48" s="49">
        <f>_xll.qlTenorBasisForwardRate2($V$13,AD48,AE48,_xll.ohTrigger($AA$9:$AA$12))</f>
        <v>5.3062960663169643E-3</v>
      </c>
      <c r="AI48" s="49">
        <f>_xll.qlIndexFixing($V$5,_xll.qlInterestRateIndexFixingDate($V$5,AD48,trigger),,trigger)</f>
        <v>5.4138551886291934E-3</v>
      </c>
      <c r="AJ48" s="49">
        <f t="shared" si="5"/>
        <v>-1.0755912231222905E-4</v>
      </c>
      <c r="AK48" s="52">
        <f t="shared" si="6"/>
        <v>1.0202700944251843</v>
      </c>
    </row>
    <row r="49" spans="1:45" x14ac:dyDescent="0.2">
      <c r="A49" s="7" t="s">
        <v>14</v>
      </c>
      <c r="B49" s="7" t="s">
        <v>39</v>
      </c>
      <c r="C49" s="7" t="s">
        <v>17</v>
      </c>
      <c r="D49" s="7" t="s">
        <v>16</v>
      </c>
      <c r="E49" s="7" t="s">
        <v>18</v>
      </c>
      <c r="F49" s="9">
        <v>0</v>
      </c>
      <c r="G49" s="10" t="str">
        <f t="shared" si="11"/>
        <v>EURAB3E19Y_Quote</v>
      </c>
      <c r="H49" s="11" t="str">
        <f>_xll.qlSwapRateHelper2(,G49,2,B49,"Target",C49,D49,E49,$H$1,F49,A49,$V$6,,,,trigger)</f>
        <v>obj_005cf#0004</v>
      </c>
      <c r="I49" s="16" t="b">
        <v>0</v>
      </c>
      <c r="J49" s="19">
        <v>10</v>
      </c>
      <c r="K49" s="19">
        <v>1</v>
      </c>
      <c r="M49" s="26" t="e">
        <v>#N/A</v>
      </c>
      <c r="N49" s="26" t="e">
        <f>_xll.qlRateHelperQuoteName(M49,trigger)</f>
        <v>#VALUE!</v>
      </c>
      <c r="O49" s="31" t="e">
        <f>_xll.qlRateHelperRate(M49,trigger)</f>
        <v>#VALUE!</v>
      </c>
      <c r="P49" s="27" t="e">
        <f>_xll.qlRateHelperEarliestDate(M49,trigger)</f>
        <v>#VALUE!</v>
      </c>
      <c r="Q49" s="27" t="e">
        <f>_xll.qlRateHelperPillarDate(M49,trigger)</f>
        <v>#VALUE!</v>
      </c>
      <c r="R49" s="37" t="e">
        <f t="shared" si="0"/>
        <v>#N/A</v>
      </c>
      <c r="S49" s="26" t="e">
        <f>IF(Q49&lt;_xll.qlCalendarAdvance(calendar,$V$7,$V$27),TRUE,FALSE)</f>
        <v>#VALUE!</v>
      </c>
      <c r="AC49" s="44" t="s">
        <v>74</v>
      </c>
      <c r="AD49" s="45">
        <f>_xll.qlCalendarAdvance(calendar,AD48,AC49,,,trigger)</f>
        <v>43710</v>
      </c>
      <c r="AE49" s="45">
        <f>_xll.qlInterestRateIndexMaturity($V$5,AD49,trigger)</f>
        <v>43801</v>
      </c>
      <c r="AF49" s="49">
        <f>_xll.qlTenorBasisValue($V$13,AD49,trigger)</f>
        <v>1.6858614381981744E-3</v>
      </c>
      <c r="AG49" s="49">
        <f>_xll.qlTenorBasisForwardRate($V$13,AD49,_xll.ohTrigger($AA$9:$AA$12))</f>
        <v>5.533712090417287E-3</v>
      </c>
      <c r="AH49" s="49">
        <f>_xll.qlTenorBasisForwardRate2($V$13,AD49,AE49,_xll.ohTrigger($AA$9:$AA$12))</f>
        <v>5.533712090417287E-3</v>
      </c>
      <c r="AI49" s="49">
        <f>_xll.qlIndexFixing($V$5,_xll.qlInterestRateIndexFixingDate($V$5,AD49,trigger),,trigger)</f>
        <v>5.6484212830032101E-3</v>
      </c>
      <c r="AJ49" s="49">
        <f t="shared" si="5"/>
        <v>-1.1470919258592307E-4</v>
      </c>
      <c r="AK49" s="52">
        <f t="shared" si="6"/>
        <v>1.020729158060927</v>
      </c>
    </row>
    <row r="50" spans="1:45" x14ac:dyDescent="0.2">
      <c r="A50" s="7" t="s">
        <v>14</v>
      </c>
      <c r="B50" s="7" t="s">
        <v>40</v>
      </c>
      <c r="C50" s="7" t="s">
        <v>17</v>
      </c>
      <c r="D50" s="7" t="s">
        <v>16</v>
      </c>
      <c r="E50" s="7" t="s">
        <v>18</v>
      </c>
      <c r="F50" s="9">
        <v>0</v>
      </c>
      <c r="G50" s="10" t="str">
        <f t="shared" si="11"/>
        <v>EURAB3E20Y_Quote</v>
      </c>
      <c r="H50" s="11" t="str">
        <f>_xll.qlSwapRateHelper2(,G50,2,B50,"Target",C50,D50,E50,$H$1,F50,A50,$V$6,,,,trigger)</f>
        <v>obj_005d5#0004</v>
      </c>
      <c r="I50" s="16" t="b">
        <v>1</v>
      </c>
      <c r="J50" s="19">
        <v>10</v>
      </c>
      <c r="K50" s="19">
        <v>1</v>
      </c>
      <c r="M50" s="26" t="e">
        <v>#N/A</v>
      </c>
      <c r="N50" s="26" t="e">
        <f>_xll.qlRateHelperQuoteName(M50,trigger)</f>
        <v>#VALUE!</v>
      </c>
      <c r="O50" s="31" t="e">
        <f>_xll.qlRateHelperRate(M50,trigger)</f>
        <v>#VALUE!</v>
      </c>
      <c r="P50" s="27" t="e">
        <f>_xll.qlRateHelperEarliestDate(M50,trigger)</f>
        <v>#VALUE!</v>
      </c>
      <c r="Q50" s="27" t="e">
        <f>_xll.qlRateHelperPillarDate(M50,trigger)</f>
        <v>#VALUE!</v>
      </c>
      <c r="R50" s="37" t="e">
        <f t="shared" si="0"/>
        <v>#N/A</v>
      </c>
      <c r="S50" s="26" t="e">
        <f>IF(Q50&lt;_xll.qlCalendarAdvance(calendar,$V$7,$V$27),TRUE,FALSE)</f>
        <v>#VALUE!</v>
      </c>
      <c r="AC50" s="44" t="s">
        <v>74</v>
      </c>
      <c r="AD50" s="45">
        <f>_xll.qlCalendarAdvance(calendar,AD49,AC50,,,trigger)</f>
        <v>43740</v>
      </c>
      <c r="AE50" s="45">
        <f>_xll.qlInterestRateIndexMaturity($V$5,AD50,trigger)</f>
        <v>43832</v>
      </c>
      <c r="AF50" s="49">
        <f>_xll.qlTenorBasisValue($V$13,AD50,trigger)</f>
        <v>1.6874512637794971E-3</v>
      </c>
      <c r="AG50" s="49">
        <f>_xll.qlTenorBasisForwardRate($V$13,AD50,_xll.ohTrigger($AA$9:$AA$12))</f>
        <v>5.757414679746148E-3</v>
      </c>
      <c r="AH50" s="49">
        <f>_xll.qlTenorBasisForwardRate2($V$13,AD50,AE50,_xll.ohTrigger($AA$9:$AA$12))</f>
        <v>5.757414679746148E-3</v>
      </c>
      <c r="AI50" s="49">
        <f>_xll.qlIndexFixing($V$5,_xll.qlInterestRateIndexFixingDate($V$5,AD50,trigger),,trigger)</f>
        <v>5.8790854748087158E-3</v>
      </c>
      <c r="AJ50" s="49">
        <f t="shared" si="5"/>
        <v>-1.216707950625678E-4</v>
      </c>
      <c r="AK50" s="52">
        <f t="shared" si="6"/>
        <v>1.0211328872124827</v>
      </c>
    </row>
    <row r="51" spans="1:45" x14ac:dyDescent="0.2">
      <c r="A51" s="7" t="s">
        <v>14</v>
      </c>
      <c r="B51" s="7" t="s">
        <v>41</v>
      </c>
      <c r="C51" s="7" t="s">
        <v>17</v>
      </c>
      <c r="D51" s="7" t="s">
        <v>16</v>
      </c>
      <c r="E51" s="7" t="s">
        <v>18</v>
      </c>
      <c r="F51" s="9">
        <v>0</v>
      </c>
      <c r="G51" s="10" t="str">
        <f t="shared" si="11"/>
        <v>EURAB3E21Y_Quote</v>
      </c>
      <c r="H51" s="11" t="str">
        <f>_xll.qlSwapRateHelper2(,G51,2,B51,"Target",C51,D51,E51,$H$1,F51,A51,$V$6,,,,trigger)</f>
        <v>obj_005ca#0004</v>
      </c>
      <c r="I51" s="16" t="b">
        <v>0</v>
      </c>
      <c r="J51" s="19">
        <v>10</v>
      </c>
      <c r="K51" s="19">
        <v>1</v>
      </c>
      <c r="M51" s="26" t="e">
        <v>#N/A</v>
      </c>
      <c r="N51" s="26" t="e">
        <f>_xll.qlRateHelperQuoteName(M51,trigger)</f>
        <v>#VALUE!</v>
      </c>
      <c r="O51" s="31" t="e">
        <f>_xll.qlRateHelperRate(M51,trigger)</f>
        <v>#VALUE!</v>
      </c>
      <c r="P51" s="27" t="e">
        <f>_xll.qlRateHelperEarliestDate(M51,trigger)</f>
        <v>#VALUE!</v>
      </c>
      <c r="Q51" s="27" t="e">
        <f>_xll.qlRateHelperPillarDate(M51,trigger)</f>
        <v>#VALUE!</v>
      </c>
      <c r="R51" s="37" t="e">
        <f t="shared" si="0"/>
        <v>#N/A</v>
      </c>
      <c r="S51" s="26" t="e">
        <f>IF(Q51&lt;_xll.qlCalendarAdvance(calendar,$V$7,$V$27),TRUE,FALSE)</f>
        <v>#VALUE!</v>
      </c>
      <c r="AC51" s="44" t="s">
        <v>74</v>
      </c>
      <c r="AD51" s="45">
        <f>_xll.qlCalendarAdvance(calendar,AD50,AC51,,,trigger)</f>
        <v>43773</v>
      </c>
      <c r="AE51" s="45">
        <f>_xll.qlInterestRateIndexMaturity($V$5,AD51,trigger)</f>
        <v>43865</v>
      </c>
      <c r="AF51" s="49">
        <f>_xll.qlTenorBasisValue($V$13,AD51,trigger)</f>
        <v>1.6888589614090089E-3</v>
      </c>
      <c r="AG51" s="49">
        <f>_xll.qlTenorBasisForwardRate($V$13,AD51,_xll.ohTrigger($AA$9:$AA$12))</f>
        <v>6.0066781274251742E-3</v>
      </c>
      <c r="AH51" s="49">
        <f>_xll.qlTenorBasisForwardRate2($V$13,AD51,AE51,_xll.ohTrigger($AA$9:$AA$12))</f>
        <v>6.0066781274251742E-3</v>
      </c>
      <c r="AI51" s="49">
        <f>_xll.qlIndexFixing($V$5,_xll.qlInterestRateIndexFixingDate($V$5,AD51,trigger),,trigger)</f>
        <v>6.1337274870128071E-3</v>
      </c>
      <c r="AJ51" s="49">
        <f t="shared" si="5"/>
        <v>-1.2704935958763285E-4</v>
      </c>
      <c r="AK51" s="52">
        <f t="shared" si="6"/>
        <v>1.0211513513613379</v>
      </c>
    </row>
    <row r="52" spans="1:45" x14ac:dyDescent="0.2">
      <c r="A52" s="7" t="s">
        <v>14</v>
      </c>
      <c r="B52" s="7" t="s">
        <v>42</v>
      </c>
      <c r="C52" s="7" t="s">
        <v>17</v>
      </c>
      <c r="D52" s="7" t="s">
        <v>16</v>
      </c>
      <c r="E52" s="7" t="s">
        <v>18</v>
      </c>
      <c r="F52" s="9">
        <v>0</v>
      </c>
      <c r="G52" s="10" t="str">
        <f t="shared" si="11"/>
        <v>EURAB3E22Y_Quote</v>
      </c>
      <c r="H52" s="11" t="str">
        <f>_xll.qlSwapRateHelper2(,G52,2,B52,"Target",C52,D52,E52,$H$1,F52,A52,$V$6,,,,trigger)</f>
        <v>obj_005be#0004</v>
      </c>
      <c r="I52" s="16" t="b">
        <v>0</v>
      </c>
      <c r="J52" s="19">
        <v>10</v>
      </c>
      <c r="K52" s="19">
        <v>1</v>
      </c>
      <c r="M52" s="26" t="e">
        <v>#N/A</v>
      </c>
      <c r="N52" s="26" t="e">
        <f>_xll.qlRateHelperQuoteName(M52,trigger)</f>
        <v>#VALUE!</v>
      </c>
      <c r="O52" s="31" t="e">
        <f>_xll.qlRateHelperRate(M52,trigger)</f>
        <v>#VALUE!</v>
      </c>
      <c r="P52" s="27" t="e">
        <f>_xll.qlRateHelperEarliestDate(M52,trigger)</f>
        <v>#VALUE!</v>
      </c>
      <c r="Q52" s="27" t="e">
        <f>_xll.qlRateHelperPillarDate(M52,trigger)</f>
        <v>#VALUE!</v>
      </c>
      <c r="R52" s="37" t="e">
        <f t="shared" si="0"/>
        <v>#N/A</v>
      </c>
      <c r="S52" s="26" t="e">
        <f>IF(Q52&lt;_xll.qlCalendarAdvance(calendar,$V$7,$V$27),TRUE,FALSE)</f>
        <v>#VALUE!</v>
      </c>
      <c r="AC52" s="44" t="s">
        <v>74</v>
      </c>
      <c r="AD52" s="45">
        <f>_xll.qlCalendarAdvance(calendar,AD51,AC52,,,trigger)</f>
        <v>43803</v>
      </c>
      <c r="AE52" s="45">
        <f>_xll.qlInterestRateIndexMaturity($V$5,AD52,trigger)</f>
        <v>43894</v>
      </c>
      <c r="AF52" s="49">
        <f>_xll.qlTenorBasisValue($V$13,AD52,trigger)</f>
        <v>1.6898365105161718E-3</v>
      </c>
      <c r="AG52" s="49">
        <f>_xll.qlTenorBasisForwardRate($V$13,AD52,_xll.ohTrigger($AA$9:$AA$12))</f>
        <v>6.2367053129448995E-3</v>
      </c>
      <c r="AH52" s="49">
        <f>_xll.qlTenorBasisForwardRate2($V$13,AD52,AE52,_xll.ohTrigger($AA$9:$AA$12))</f>
        <v>6.2367053129448995E-3</v>
      </c>
      <c r="AI52" s="49">
        <f>_xll.qlIndexFixing($V$5,_xll.qlInterestRateIndexFixingDate($V$5,AD52,trigger),,trigger)</f>
        <v>6.366029215083265E-3</v>
      </c>
      <c r="AJ52" s="49">
        <f t="shared" si="5"/>
        <v>-1.2932390213836551E-4</v>
      </c>
      <c r="AK52" s="52">
        <f t="shared" si="6"/>
        <v>1.0207359327800756</v>
      </c>
    </row>
    <row r="53" spans="1:45" x14ac:dyDescent="0.2">
      <c r="A53" s="7" t="s">
        <v>14</v>
      </c>
      <c r="B53" s="7" t="s">
        <v>43</v>
      </c>
      <c r="C53" s="7" t="s">
        <v>17</v>
      </c>
      <c r="D53" s="7" t="s">
        <v>16</v>
      </c>
      <c r="E53" s="7" t="s">
        <v>18</v>
      </c>
      <c r="F53" s="9">
        <v>0</v>
      </c>
      <c r="G53" s="10" t="str">
        <f t="shared" si="11"/>
        <v>EURAB3E23Y_Quote</v>
      </c>
      <c r="H53" s="11" t="str">
        <f>_xll.qlSwapRateHelper2(,G53,2,B53,"Target",C53,D53,E53,$H$1,F53,A53,$V$6,,,,trigger)</f>
        <v>obj_005c5#0004</v>
      </c>
      <c r="I53" s="16" t="b">
        <v>0</v>
      </c>
      <c r="J53" s="19">
        <v>10</v>
      </c>
      <c r="K53" s="19">
        <v>1</v>
      </c>
      <c r="M53" s="26" t="e">
        <v>#N/A</v>
      </c>
      <c r="N53" s="26" t="e">
        <f>_xll.qlRateHelperQuoteName(M53,trigger)</f>
        <v>#VALUE!</v>
      </c>
      <c r="O53" s="31" t="e">
        <f>_xll.qlRateHelperRate(M53,trigger)</f>
        <v>#VALUE!</v>
      </c>
      <c r="P53" s="27" t="e">
        <f>_xll.qlRateHelperEarliestDate(M53,trigger)</f>
        <v>#VALUE!</v>
      </c>
      <c r="Q53" s="27" t="e">
        <f>_xll.qlRateHelperPillarDate(M53,trigger)</f>
        <v>#VALUE!</v>
      </c>
      <c r="R53" s="37" t="e">
        <f t="shared" si="0"/>
        <v>#N/A</v>
      </c>
      <c r="S53" s="26" t="e">
        <f>IF(Q53&lt;_xll.qlCalendarAdvance(calendar,$V$7,$V$27),TRUE,FALSE)</f>
        <v>#VALUE!</v>
      </c>
      <c r="AC53" s="44" t="s">
        <v>74</v>
      </c>
      <c r="AD53" s="45">
        <f>_xll.qlCalendarAdvance(calendar,AD52,AC53,,,trigger)</f>
        <v>43836</v>
      </c>
      <c r="AE53" s="45">
        <f>_xll.qlInterestRateIndexMaturity($V$5,AD53,trigger)</f>
        <v>43927</v>
      </c>
      <c r="AF53" s="49">
        <f>_xll.qlTenorBasisValue($V$13,AD53,trigger)</f>
        <v>1.6905882397312327E-3</v>
      </c>
      <c r="AG53" s="49">
        <f>_xll.qlTenorBasisForwardRate($V$13,AD53,_xll.ohTrigger($AA$9:$AA$12))</f>
        <v>6.5027268908335566E-3</v>
      </c>
      <c r="AH53" s="49">
        <f>_xll.qlTenorBasisForwardRate2($V$13,AD53,AE53,_xll.ohTrigger($AA$9:$AA$12))</f>
        <v>6.5027268908335566E-3</v>
      </c>
      <c r="AI53" s="49">
        <f>_xll.qlIndexFixing($V$5,_xll.qlInterestRateIndexFixingDate($V$5,AD53,trigger),,trigger)</f>
        <v>6.6313230738052368E-3</v>
      </c>
      <c r="AJ53" s="49">
        <f t="shared" si="5"/>
        <v>-1.2859618297168026E-4</v>
      </c>
      <c r="AK53" s="52">
        <f t="shared" si="6"/>
        <v>1.0197757318015237</v>
      </c>
      <c r="AM53" s="1" t="s">
        <v>102</v>
      </c>
    </row>
    <row r="54" spans="1:45" x14ac:dyDescent="0.2">
      <c r="A54" s="7" t="s">
        <v>14</v>
      </c>
      <c r="B54" s="7" t="s">
        <v>44</v>
      </c>
      <c r="C54" s="7" t="s">
        <v>17</v>
      </c>
      <c r="D54" s="7" t="s">
        <v>16</v>
      </c>
      <c r="E54" s="7" t="s">
        <v>18</v>
      </c>
      <c r="F54" s="9">
        <v>0</v>
      </c>
      <c r="G54" s="10" t="str">
        <f t="shared" si="11"/>
        <v>EURAB3E24Y_Quote</v>
      </c>
      <c r="H54" s="11" t="str">
        <f>_xll.qlSwapRateHelper2(,G54,2,B54,"Target",C54,D54,E54,$H$1,F54,A54,$V$6,,,,trigger)</f>
        <v>obj_005cd#0004</v>
      </c>
      <c r="I54" s="16" t="b">
        <v>0</v>
      </c>
      <c r="J54" s="19">
        <v>10</v>
      </c>
      <c r="K54" s="19">
        <v>1</v>
      </c>
      <c r="M54" s="26" t="e">
        <v>#N/A</v>
      </c>
      <c r="N54" s="26" t="e">
        <f>_xll.qlRateHelperQuoteName(M54,trigger)</f>
        <v>#VALUE!</v>
      </c>
      <c r="O54" s="31" t="e">
        <f>_xll.qlRateHelperRate(M54,trigger)</f>
        <v>#VALUE!</v>
      </c>
      <c r="P54" s="27" t="e">
        <f>_xll.qlRateHelperEarliestDate(M54,trigger)</f>
        <v>#VALUE!</v>
      </c>
      <c r="Q54" s="27" t="e">
        <f>_xll.qlRateHelperPillarDate(M54,trigger)</f>
        <v>#VALUE!</v>
      </c>
      <c r="R54" s="37" t="e">
        <f t="shared" si="0"/>
        <v>#N/A</v>
      </c>
      <c r="S54" s="26" t="e">
        <f>IF(Q54&lt;_xll.qlCalendarAdvance(calendar,$V$7,$V$27),TRUE,FALSE)</f>
        <v>#VALUE!</v>
      </c>
      <c r="AC54" s="44" t="s">
        <v>74</v>
      </c>
      <c r="AD54" s="45">
        <f>_xll.qlCalendarAdvance(calendar,AD53,AC54,,,trigger)</f>
        <v>43867</v>
      </c>
      <c r="AE54" s="45">
        <f>_xll.qlInterestRateIndexMaturity($V$5,AD54,trigger)</f>
        <v>43957</v>
      </c>
      <c r="AF54" s="49">
        <f>_xll.qlTenorBasisValue($V$13,AD54,trigger)</f>
        <v>1.6909936952117358E-3</v>
      </c>
      <c r="AG54" s="49">
        <f>_xll.qlTenorBasisForwardRate($V$13,AD54,_xll.ohTrigger($AA$9:$AA$12))</f>
        <v>6.7568796587806901E-3</v>
      </c>
      <c r="AH54" s="49">
        <f>_xll.qlTenorBasisForwardRate2($V$13,AD54,AE54,_xll.ohTrigger($AA$9:$AA$12))</f>
        <v>6.7568796587806901E-3</v>
      </c>
      <c r="AI54" s="49">
        <f>_xll.qlIndexFixing($V$5,_xll.qlInterestRateIndexFixingDate($V$5,AD54,trigger),,trigger)</f>
        <v>6.8814189421892991E-3</v>
      </c>
      <c r="AJ54" s="49">
        <f t="shared" si="5"/>
        <v>-1.2453928340860898E-4</v>
      </c>
      <c r="AK54" s="52">
        <f t="shared" si="6"/>
        <v>1.018431478685101</v>
      </c>
      <c r="AM54" s="41"/>
      <c r="AN54" s="68" t="s">
        <v>73</v>
      </c>
      <c r="AO54" s="68" t="s">
        <v>72</v>
      </c>
      <c r="AP54" s="68" t="s">
        <v>110</v>
      </c>
      <c r="AQ54" s="68" t="s">
        <v>111</v>
      </c>
      <c r="AR54" s="68" t="s">
        <v>112</v>
      </c>
      <c r="AS54" s="68" t="s">
        <v>128</v>
      </c>
    </row>
    <row r="55" spans="1:45" x14ac:dyDescent="0.2">
      <c r="A55" s="7" t="s">
        <v>14</v>
      </c>
      <c r="B55" s="7" t="s">
        <v>45</v>
      </c>
      <c r="C55" s="7" t="s">
        <v>17</v>
      </c>
      <c r="D55" s="7" t="s">
        <v>16</v>
      </c>
      <c r="E55" s="7" t="s">
        <v>18</v>
      </c>
      <c r="F55" s="9">
        <v>0</v>
      </c>
      <c r="G55" s="10" t="str">
        <f t="shared" si="11"/>
        <v>EURAB3E25Y_Quote</v>
      </c>
      <c r="H55" s="11" t="str">
        <f>_xll.qlSwapRateHelper2(,G55,2,B55,"Target",C55,D55,E55,$H$1,F55,A55,$V$6,,,,trigger)</f>
        <v>obj_005cc#0004</v>
      </c>
      <c r="I55" s="16" t="b">
        <v>1</v>
      </c>
      <c r="J55" s="19">
        <v>10</v>
      </c>
      <c r="K55" s="19">
        <v>1</v>
      </c>
      <c r="M55" s="26" t="e">
        <v>#N/A</v>
      </c>
      <c r="N55" s="26" t="e">
        <f>_xll.qlRateHelperQuoteName(M55,trigger)</f>
        <v>#VALUE!</v>
      </c>
      <c r="O55" s="31" t="e">
        <f>_xll.qlRateHelperRate(M55,trigger)</f>
        <v>#VALUE!</v>
      </c>
      <c r="P55" s="27" t="e">
        <f>_xll.qlRateHelperEarliestDate(M55,trigger)</f>
        <v>#VALUE!</v>
      </c>
      <c r="Q55" s="27" t="e">
        <f>_xll.qlRateHelperPillarDate(M55,trigger)</f>
        <v>#VALUE!</v>
      </c>
      <c r="R55" s="37" t="e">
        <f t="shared" si="0"/>
        <v>#N/A</v>
      </c>
      <c r="S55" s="26" t="e">
        <f>IF(Q55&lt;_xll.qlCalendarAdvance(calendar,$V$7,$V$27),TRUE,FALSE)</f>
        <v>#VALUE!</v>
      </c>
      <c r="AC55" s="44" t="s">
        <v>74</v>
      </c>
      <c r="AD55" s="45">
        <f>_xll.qlCalendarAdvance(calendar,AD54,AC55,,,trigger)</f>
        <v>43896</v>
      </c>
      <c r="AE55" s="45">
        <f>_xll.qlInterestRateIndexMaturity($V$5,AD55,trigger)</f>
        <v>43990</v>
      </c>
      <c r="AF55" s="49">
        <f>_xll.qlTenorBasisValue($V$13,AD55,trigger)</f>
        <v>1.6911161302532462E-3</v>
      </c>
      <c r="AG55" s="49">
        <f>_xll.qlTenorBasisForwardRate($V$13,AD55,_xll.ohTrigger($AA$9:$AA$12))</f>
        <v>7.0245318381301916E-3</v>
      </c>
      <c r="AH55" s="49">
        <f>_xll.qlTenorBasisForwardRate2($V$13,AD55,AE55,_xll.ohTrigger($AA$9:$AA$12))</f>
        <v>7.0245318381301916E-3</v>
      </c>
      <c r="AI55" s="49">
        <f>_xll.qlIndexFixing($V$5,_xll.qlInterestRateIndexFixingDate($V$5,AD55,trigger),,trigger)</f>
        <v>7.1410845210156349E-3</v>
      </c>
      <c r="AJ55" s="49">
        <f t="shared" si="5"/>
        <v>-1.1655268288544331E-4</v>
      </c>
      <c r="AK55" s="52">
        <f t="shared" si="6"/>
        <v>1.0165922349803838</v>
      </c>
      <c r="AM55" s="24" t="s">
        <v>103</v>
      </c>
      <c r="AN55" s="25">
        <f>_xll.qlCalendarAdvance(calendar,_xll.qlSettingsEvaluationDate(trigger),"2D")</f>
        <v>42279</v>
      </c>
      <c r="AO55" s="25">
        <f>_xll.qlCalendarAdvance(calendar,AN55,AM55)</f>
        <v>42282</v>
      </c>
      <c r="AP55" s="30">
        <f>_xll.qlQuoteValue(currency&amp;"SN"&amp;"D_SYNTH"&amp;$V$4&amp;"_Quote",trigger)</f>
        <v>-4.6200000000000001E-4</v>
      </c>
      <c r="AQ55" s="30">
        <f>_xll.qlTenorBasisForwardRate2($V$13,AN55,AO55,trigger)</f>
        <v>-3.489370359188726E-4</v>
      </c>
      <c r="AR55" s="30">
        <f>AP55-AQ55</f>
        <v>-1.1306296408112741E-4</v>
      </c>
      <c r="AS55" s="30">
        <f>_xll.qlTenorBasisForwardRate2($V$33,AN55,AO55,trigger)</f>
        <v>-3.8662767459562986E-4</v>
      </c>
    </row>
    <row r="56" spans="1:45" x14ac:dyDescent="0.2">
      <c r="A56" s="7" t="s">
        <v>14</v>
      </c>
      <c r="B56" s="7" t="s">
        <v>46</v>
      </c>
      <c r="C56" s="7" t="s">
        <v>17</v>
      </c>
      <c r="D56" s="7" t="s">
        <v>16</v>
      </c>
      <c r="E56" s="7" t="s">
        <v>18</v>
      </c>
      <c r="F56" s="9">
        <v>0</v>
      </c>
      <c r="G56" s="10" t="str">
        <f t="shared" si="11"/>
        <v>EURAB3E26Y_Quote</v>
      </c>
      <c r="H56" s="11" t="str">
        <f>_xll.qlSwapRateHelper2(,G56,2,B56,"Target",C56,D56,E56,$H$1,F56,A56,$V$6,,,,trigger)</f>
        <v>obj_005d6#0004</v>
      </c>
      <c r="I56" s="16" t="b">
        <v>0</v>
      </c>
      <c r="J56" s="19">
        <v>10</v>
      </c>
      <c r="K56" s="19">
        <v>1</v>
      </c>
      <c r="M56" s="26" t="e">
        <v>#N/A</v>
      </c>
      <c r="N56" s="26" t="e">
        <f>_xll.qlRateHelperQuoteName(M56,trigger)</f>
        <v>#VALUE!</v>
      </c>
      <c r="O56" s="31" t="e">
        <f>_xll.qlRateHelperRate(M56,trigger)</f>
        <v>#VALUE!</v>
      </c>
      <c r="P56" s="27" t="e">
        <f>_xll.qlRateHelperEarliestDate(M56,trigger)</f>
        <v>#VALUE!</v>
      </c>
      <c r="Q56" s="27" t="e">
        <f>_xll.qlRateHelperPillarDate(M56,trigger)</f>
        <v>#VALUE!</v>
      </c>
      <c r="R56" s="37" t="e">
        <f t="shared" si="0"/>
        <v>#N/A</v>
      </c>
      <c r="S56" s="26" t="e">
        <f>IF(Q56&lt;_xll.qlCalendarAdvance(calendar,$V$7,$V$27),TRUE,FALSE)</f>
        <v>#VALUE!</v>
      </c>
      <c r="AC56" s="44" t="s">
        <v>74</v>
      </c>
      <c r="AD56" s="45">
        <f>_xll.qlCalendarAdvance(calendar,AD55,AC56,,,trigger)</f>
        <v>43927</v>
      </c>
      <c r="AE56" s="45">
        <f>_xll.qlInterestRateIndexMaturity($V$5,AD56,trigger)</f>
        <v>44018</v>
      </c>
      <c r="AF56" s="49">
        <f>_xll.qlTenorBasisValue($V$13,AD56,trigger)</f>
        <v>1.6909794757759169E-3</v>
      </c>
      <c r="AG56" s="49">
        <f>_xll.qlTenorBasisForwardRate($V$13,AD56,_xll.ohTrigger($AA$9:$AA$12))</f>
        <v>7.2866984499934447E-3</v>
      </c>
      <c r="AH56" s="49">
        <f>_xll.qlTenorBasisForwardRate2($V$13,AD56,AE56,_xll.ohTrigger($AA$9:$AA$12))</f>
        <v>7.2866984499934447E-3</v>
      </c>
      <c r="AI56" s="49">
        <f>_xll.qlIndexFixing($V$5,_xll.qlInterestRateIndexFixingDate($V$5,AD56,trigger),,trigger)</f>
        <v>7.3920528067099051E-3</v>
      </c>
      <c r="AJ56" s="49">
        <f t="shared" si="5"/>
        <v>-1.053543567164604E-4</v>
      </c>
      <c r="AK56" s="52">
        <f t="shared" si="6"/>
        <v>1.0144584488351587</v>
      </c>
      <c r="AM56" s="26" t="s">
        <v>104</v>
      </c>
      <c r="AN56" s="27">
        <f>_xll.qlCalendarAdvance(calendar,_xll.qlSettingsEvaluationDate(trigger),"2D")</f>
        <v>42279</v>
      </c>
      <c r="AO56" s="27">
        <f>_xll.qlCalendarAdvance(calendar,AN56,AM56)</f>
        <v>42286</v>
      </c>
      <c r="AP56" s="31">
        <f>_xll.qlQuoteValue(currency&amp;"SW"&amp;"D_SYNTH"&amp;$V$4&amp;"_Quote",trigger)</f>
        <v>-5.1199999999999998E-4</v>
      </c>
      <c r="AQ56" s="31">
        <f>_xll.qlTenorBasisForwardRate2($V$13,AN56,AO56,trigger)</f>
        <v>-4.0075036232917985E-4</v>
      </c>
      <c r="AR56" s="31">
        <f t="shared" ref="AR56:AR61" si="12">AP56-AQ56</f>
        <v>-1.1124963767082012E-4</v>
      </c>
      <c r="AS56" s="31">
        <f>_xll.qlTenorBasisForwardRate2($V$33,AN56,AO56,trigger)</f>
        <v>-4.3694488140249329E-4</v>
      </c>
    </row>
    <row r="57" spans="1:45" x14ac:dyDescent="0.2">
      <c r="A57" s="7" t="s">
        <v>14</v>
      </c>
      <c r="B57" s="7" t="s">
        <v>47</v>
      </c>
      <c r="C57" s="7" t="s">
        <v>17</v>
      </c>
      <c r="D57" s="7" t="s">
        <v>16</v>
      </c>
      <c r="E57" s="7" t="s">
        <v>18</v>
      </c>
      <c r="F57" s="9">
        <v>0</v>
      </c>
      <c r="G57" s="10" t="str">
        <f t="shared" si="11"/>
        <v>EURAB3E27Y_Quote</v>
      </c>
      <c r="H57" s="11" t="str">
        <f>_xll.qlSwapRateHelper2(,G57,2,B57,"Target",C57,D57,E57,$H$1,F57,A57,$V$6,,,,trigger)</f>
        <v>obj_005c9#0004</v>
      </c>
      <c r="I57" s="16" t="b">
        <v>0</v>
      </c>
      <c r="J57" s="19">
        <v>10</v>
      </c>
      <c r="K57" s="19">
        <v>1</v>
      </c>
      <c r="M57" s="28" t="e">
        <v>#N/A</v>
      </c>
      <c r="N57" s="28" t="e">
        <f>_xll.qlRateHelperQuoteName(M57,trigger)</f>
        <v>#VALUE!</v>
      </c>
      <c r="O57" s="32" t="e">
        <f>_xll.qlRateHelperRate(M57,trigger)</f>
        <v>#VALUE!</v>
      </c>
      <c r="P57" s="29" t="e">
        <f>_xll.qlRateHelperEarliestDate(M57,trigger)</f>
        <v>#VALUE!</v>
      </c>
      <c r="Q57" s="29" t="e">
        <f>_xll.qlRateHelperPillarDate(M57,trigger)</f>
        <v>#VALUE!</v>
      </c>
      <c r="R57" s="38" t="e">
        <f t="shared" si="0"/>
        <v>#N/A</v>
      </c>
      <c r="S57" s="28" t="e">
        <f>IF(Q57&lt;_xll.qlCalendarAdvance(calendar,$V$7,$V$27),TRUE,FALSE)</f>
        <v>#VALUE!</v>
      </c>
      <c r="AC57" s="44" t="s">
        <v>74</v>
      </c>
      <c r="AD57" s="45">
        <f>_xll.qlCalendarAdvance(calendar,AD56,AC57,,,trigger)</f>
        <v>43957</v>
      </c>
      <c r="AE57" s="45">
        <f>_xll.qlInterestRateIndexMaturity($V$5,AD57,trigger)</f>
        <v>44049</v>
      </c>
      <c r="AF57" s="49">
        <f>_xll.qlTenorBasisValue($V$13,AD57,trigger)</f>
        <v>1.6905907324857635E-3</v>
      </c>
      <c r="AG57" s="49">
        <f>_xll.qlTenorBasisForwardRate($V$13,AD57,_xll.ohTrigger($AA$9:$AA$12))</f>
        <v>7.5673090862129677E-3</v>
      </c>
      <c r="AH57" s="49">
        <f>_xll.qlTenorBasisForwardRate2($V$13,AD57,AE57,_xll.ohTrigger($AA$9:$AA$12))</f>
        <v>7.5673090862129677E-3</v>
      </c>
      <c r="AI57" s="49">
        <f>_xll.qlIndexFixing($V$5,_xll.qlInterestRateIndexFixingDate($V$5,AD57,trigger),,trigger)</f>
        <v>7.6567233955382938E-3</v>
      </c>
      <c r="AJ57" s="49">
        <f t="shared" si="5"/>
        <v>-8.9414309325326104E-5</v>
      </c>
      <c r="AK57" s="52">
        <f t="shared" si="6"/>
        <v>1.0118158658919103</v>
      </c>
      <c r="AM57" s="26" t="s">
        <v>105</v>
      </c>
      <c r="AN57" s="27">
        <f>_xll.qlCalendarAdvance(calendar,_xll.qlSettingsEvaluationDate(trigger),"2D")</f>
        <v>42279</v>
      </c>
      <c r="AO57" s="27">
        <f>_xll.qlCalendarAdvance(calendar,AN57,AM57)</f>
        <v>42293</v>
      </c>
      <c r="AP57" s="31">
        <f>_xll.qlQuoteValue(currency&amp;AM57&amp;"D_SYNTH"&amp;$V$4&amp;"_Quote",trigger)</f>
        <v>-5.0500000000000002E-4</v>
      </c>
      <c r="AQ57" s="31">
        <f>_xll.qlTenorBasisForwardRate2($V$13,AN57,AO57,trigger)</f>
        <v>-3.9741198157163178E-4</v>
      </c>
      <c r="AR57" s="31">
        <f t="shared" si="12"/>
        <v>-1.0758801842836825E-4</v>
      </c>
      <c r="AS57" s="31">
        <f>_xll.qlTenorBasisForwardRate2($V$33,AN57,AO57,trigger)</f>
        <v>-4.3145636137545802E-4</v>
      </c>
    </row>
    <row r="58" spans="1:45" x14ac:dyDescent="0.2">
      <c r="A58" s="7" t="s">
        <v>14</v>
      </c>
      <c r="B58" s="7" t="s">
        <v>48</v>
      </c>
      <c r="C58" s="7" t="s">
        <v>17</v>
      </c>
      <c r="D58" s="7" t="s">
        <v>16</v>
      </c>
      <c r="E58" s="7" t="s">
        <v>18</v>
      </c>
      <c r="F58" s="9">
        <v>0</v>
      </c>
      <c r="G58" s="10" t="str">
        <f t="shared" si="11"/>
        <v>EURAB3E28Y_Quote</v>
      </c>
      <c r="H58" s="11" t="str">
        <f>_xll.qlSwapRateHelper2(,G58,2,B58,"Target",C58,D58,E58,$H$1,F58,A58,$V$6,,,,trigger)</f>
        <v>obj_005d8#0004</v>
      </c>
      <c r="I58" s="16" t="b">
        <v>0</v>
      </c>
      <c r="J58" s="19">
        <v>10</v>
      </c>
      <c r="K58" s="19">
        <v>1</v>
      </c>
      <c r="AC58" s="44" t="s">
        <v>74</v>
      </c>
      <c r="AD58" s="45">
        <f>_xll.qlCalendarAdvance(calendar,AD57,AC58,,,trigger)</f>
        <v>43990</v>
      </c>
      <c r="AE58" s="45">
        <f>_xll.qlInterestRateIndexMaturity($V$5,AD58,trigger)</f>
        <v>44082</v>
      </c>
      <c r="AF58" s="49">
        <f>_xll.qlTenorBasisValue($V$13,AD58,trigger)</f>
        <v>1.6898795357406025E-3</v>
      </c>
      <c r="AG58" s="49">
        <f>_xll.qlTenorBasisForwardRate($V$13,AD58,_xll.ohTrigger($AA$9:$AA$12))</f>
        <v>7.8814129332165275E-3</v>
      </c>
      <c r="AH58" s="49">
        <f>_xll.qlTenorBasisForwardRate2($V$13,AD58,AE58,_xll.ohTrigger($AA$9:$AA$12))</f>
        <v>7.8814129332165275E-3</v>
      </c>
      <c r="AI58" s="49">
        <f>_xll.qlIndexFixing($V$5,_xll.qlInterestRateIndexFixingDate($V$5,AD58,trigger),,trigger)</f>
        <v>7.94838314258417E-3</v>
      </c>
      <c r="AJ58" s="49">
        <f t="shared" si="5"/>
        <v>-6.6970209367642544E-5</v>
      </c>
      <c r="AK58" s="52">
        <f t="shared" si="6"/>
        <v>1.0084972339268501</v>
      </c>
      <c r="AM58" s="26" t="s">
        <v>106</v>
      </c>
      <c r="AN58" s="27">
        <f>_xll.qlCalendarAdvance(calendar,_xll.qlSettingsEvaluationDate(trigger),"2D")</f>
        <v>42279</v>
      </c>
      <c r="AO58" s="27">
        <f>_xll.qlCalendarAdvance(calendar,AN58,AM58)</f>
        <v>42300</v>
      </c>
      <c r="AP58" s="31">
        <f>_xll.qlQuoteValue(currency&amp;AM58&amp;"D_SYNTH"&amp;$V$4&amp;"_Quote",trigger)</f>
        <v>-4.9899999999999999E-4</v>
      </c>
      <c r="AQ58" s="31">
        <f>_xll.qlTenorBasisForwardRate2($V$13,AN58,AO58,trigger)</f>
        <v>-3.9408979632377897E-4</v>
      </c>
      <c r="AR58" s="31">
        <f t="shared" si="12"/>
        <v>-1.0491020367622101E-4</v>
      </c>
      <c r="AS58" s="31">
        <f>_xll.qlTenorBasisForwardRate2($V$33,AN58,AO58,trigger)</f>
        <v>-4.2652711105515905E-4</v>
      </c>
    </row>
    <row r="59" spans="1:45" x14ac:dyDescent="0.2">
      <c r="A59" s="7" t="s">
        <v>14</v>
      </c>
      <c r="B59" s="7" t="s">
        <v>49</v>
      </c>
      <c r="C59" s="7" t="s">
        <v>17</v>
      </c>
      <c r="D59" s="7" t="s">
        <v>16</v>
      </c>
      <c r="E59" s="7" t="s">
        <v>18</v>
      </c>
      <c r="F59" s="9">
        <v>0</v>
      </c>
      <c r="G59" s="10" t="str">
        <f t="shared" si="11"/>
        <v>EURAB3E29Y_Quote</v>
      </c>
      <c r="H59" s="11" t="str">
        <f>_xll.qlSwapRateHelper2(,G59,2,B59,"Target",C59,D59,E59,$H$1,F59,A59,$V$6,,,,trigger)</f>
        <v>obj_005b0#0004</v>
      </c>
      <c r="I59" s="16" t="b">
        <v>0</v>
      </c>
      <c r="J59" s="19">
        <v>10</v>
      </c>
      <c r="K59" s="19">
        <v>1</v>
      </c>
      <c r="AC59" s="44" t="s">
        <v>74</v>
      </c>
      <c r="AD59" s="45">
        <f>_xll.qlCalendarAdvance(calendar,AD58,AC59,,,trigger)</f>
        <v>44020</v>
      </c>
      <c r="AE59" s="45">
        <f>_xll.qlInterestRateIndexMaturity($V$5,AD59,trigger)</f>
        <v>44112</v>
      </c>
      <c r="AF59" s="49">
        <f>_xll.qlTenorBasisValue($V$13,AD59,trigger)</f>
        <v>1.6889820862577972E-3</v>
      </c>
      <c r="AG59" s="49">
        <f>_xll.qlTenorBasisForwardRate($V$13,AD59,_xll.ohTrigger($AA$9:$AA$12))</f>
        <v>8.1769169636879083E-3</v>
      </c>
      <c r="AH59" s="49">
        <f>_xll.qlTenorBasisForwardRate2($V$13,AD59,AE59,_xll.ohTrigger($AA$9:$AA$12))</f>
        <v>8.1769169636879083E-3</v>
      </c>
      <c r="AI59" s="49">
        <f>_xll.qlIndexFixing($V$5,_xll.qlInterestRateIndexFixingDate($V$5,AD59,trigger),,trigger)</f>
        <v>8.2184141613164795E-3</v>
      </c>
      <c r="AJ59" s="49">
        <f t="shared" si="5"/>
        <v>-4.1497197628571209E-5</v>
      </c>
      <c r="AK59" s="52">
        <f t="shared" si="6"/>
        <v>1.0050749197787934</v>
      </c>
      <c r="AM59" s="26" t="s">
        <v>74</v>
      </c>
      <c r="AN59" s="27">
        <f>_xll.qlCalendarAdvance(calendar,_xll.qlSettingsEvaluationDate(trigger),"2D")</f>
        <v>42279</v>
      </c>
      <c r="AO59" s="27">
        <f>_xll.qlCalendarAdvance(calendar,AN59,AM59)</f>
        <v>42310</v>
      </c>
      <c r="AP59" s="31">
        <f>_xll.qlQuoteValue(currency&amp;AM59&amp;"D_SYNTH"&amp;$V$4&amp;"_Quote",trigger)</f>
        <v>-4.6000000000000001E-4</v>
      </c>
      <c r="AQ59" s="31">
        <f>_xll.qlTenorBasisForwardRate2($V$13,AN59,AO59,trigger)</f>
        <v>-3.5936910672821953E-4</v>
      </c>
      <c r="AR59" s="31">
        <f t="shared" si="12"/>
        <v>-1.0063089327178048E-4</v>
      </c>
      <c r="AS59" s="31">
        <f>_xll.qlTenorBasisForwardRate2($V$33,AN59,AO59,trigger)</f>
        <v>-3.9033649359979913E-4</v>
      </c>
    </row>
    <row r="60" spans="1:45" x14ac:dyDescent="0.2">
      <c r="A60" s="7" t="s">
        <v>14</v>
      </c>
      <c r="B60" s="7" t="s">
        <v>50</v>
      </c>
      <c r="C60" s="7" t="s">
        <v>17</v>
      </c>
      <c r="D60" s="7" t="s">
        <v>16</v>
      </c>
      <c r="E60" s="7" t="s">
        <v>18</v>
      </c>
      <c r="F60" s="9">
        <v>0</v>
      </c>
      <c r="G60" s="10" t="str">
        <f t="shared" si="11"/>
        <v>EURAB3E30Y_Quote</v>
      </c>
      <c r="H60" s="11" t="str">
        <f>_xll.qlSwapRateHelper2(,G60,2,B60,"Target",C60,D60,E60,$H$1,F60,A60,$V$6,,,,trigger)</f>
        <v>obj_005c7#0004</v>
      </c>
      <c r="I60" s="16" t="b">
        <v>1</v>
      </c>
      <c r="J60" s="19">
        <v>10</v>
      </c>
      <c r="K60" s="19">
        <v>1</v>
      </c>
      <c r="AC60" s="44" t="s">
        <v>74</v>
      </c>
      <c r="AD60" s="45">
        <f>_xll.qlCalendarAdvance(calendar,AD59,AC60,,,trigger)</f>
        <v>44053</v>
      </c>
      <c r="AE60" s="45">
        <f>_xll.qlInterestRateIndexMaturity($V$5,AD60,trigger)</f>
        <v>44145</v>
      </c>
      <c r="AF60" s="49">
        <f>_xll.qlTenorBasisValue($V$13,AD60,trigger)</f>
        <v>1.6877265618118998E-3</v>
      </c>
      <c r="AG60" s="49">
        <f>_xll.qlTenorBasisForwardRate($V$13,AD60,_xll.ohTrigger($AA$9:$AA$12))</f>
        <v>8.5116728870813525E-3</v>
      </c>
      <c r="AH60" s="49">
        <f>_xll.qlTenorBasisForwardRate2($V$13,AD60,AE60,_xll.ohTrigger($AA$9:$AA$12))</f>
        <v>8.5116728870813525E-3</v>
      </c>
      <c r="AI60" s="49">
        <f>_xll.qlIndexFixing($V$5,_xll.qlInterestRateIndexFixingDate($V$5,AD60,trigger),,trigger)</f>
        <v>8.5199595175153662E-3</v>
      </c>
      <c r="AJ60" s="49">
        <f t="shared" si="5"/>
        <v>-8.2866304340137309E-6</v>
      </c>
      <c r="AK60" s="52">
        <f t="shared" si="6"/>
        <v>1.0009735607258345</v>
      </c>
      <c r="AM60" s="26" t="s">
        <v>107</v>
      </c>
      <c r="AN60" s="27">
        <f>_xll.qlCalendarAdvance(calendar,_xll.qlSettingsEvaluationDate(trigger),"2D")</f>
        <v>42279</v>
      </c>
      <c r="AO60" s="27">
        <f>_xll.qlCalendarAdvance(calendar,AN60,AM60)</f>
        <v>42340</v>
      </c>
      <c r="AP60" s="31">
        <f>_xll.qlQuoteValue(currency&amp;AM60&amp;"D_SYNTH"&amp;$V$4&amp;"_Quote",trigger)</f>
        <v>-4.84E-4</v>
      </c>
      <c r="AQ60" s="31">
        <f>_xll.qlTenorBasisForwardRate2($V$13,AN60,AO60,trigger)</f>
        <v>-3.9541726636349399E-4</v>
      </c>
      <c r="AR60" s="31">
        <f t="shared" si="12"/>
        <v>-8.858273363650601E-5</v>
      </c>
      <c r="AS60" s="31">
        <f>_xll.qlTenorBasisForwardRate2($V$33,AN60,AO60,trigger)</f>
        <v>-4.2634094595755137E-4</v>
      </c>
    </row>
    <row r="61" spans="1:45" x14ac:dyDescent="0.2">
      <c r="A61" s="7" t="s">
        <v>14</v>
      </c>
      <c r="B61" s="7" t="s">
        <v>51</v>
      </c>
      <c r="C61" s="7" t="s">
        <v>17</v>
      </c>
      <c r="D61" s="7" t="s">
        <v>16</v>
      </c>
      <c r="E61" s="7" t="s">
        <v>18</v>
      </c>
      <c r="F61" s="9">
        <v>0</v>
      </c>
      <c r="G61" s="10" t="str">
        <f t="shared" si="11"/>
        <v>EURAB3E35Y_Quote</v>
      </c>
      <c r="H61" s="11" t="str">
        <f>_xll.qlSwapRateHelper2(,G61,2,B61,"Target",C61,D61,E61,$H$1,F61,A61,$V$6,,,,trigger)</f>
        <v>obj_005b7#0004</v>
      </c>
      <c r="I61" s="16" t="b">
        <v>0</v>
      </c>
      <c r="J61" s="19">
        <v>10</v>
      </c>
      <c r="K61" s="19">
        <v>1</v>
      </c>
      <c r="AC61" s="44" t="s">
        <v>74</v>
      </c>
      <c r="AD61" s="45">
        <f>_xll.qlCalendarAdvance(calendar,AD60,AC61,,,trigger)</f>
        <v>44084</v>
      </c>
      <c r="AE61" s="45">
        <f>_xll.qlInterestRateIndexMaturity($V$5,AD61,trigger)</f>
        <v>44175</v>
      </c>
      <c r="AF61" s="49">
        <f>_xll.qlTenorBasisValue($V$13,AD61,trigger)</f>
        <v>1.6862980794930624E-3</v>
      </c>
      <c r="AG61" s="49">
        <f>_xll.qlTenorBasisForwardRate($V$13,AD61,_xll.ohTrigger($AA$9:$AA$12))</f>
        <v>8.8255308441382661E-3</v>
      </c>
      <c r="AH61" s="49">
        <f>_xll.qlTenorBasisForwardRate2($V$13,AD61,AE61,_xll.ohTrigger($AA$9:$AA$12))</f>
        <v>8.8255308441382661E-3</v>
      </c>
      <c r="AI61" s="49">
        <f>_xll.qlIndexFixing($V$5,_xll.qlInterestRateIndexFixingDate($V$5,AD61,trigger),,trigger)</f>
        <v>8.8003090588775063E-3</v>
      </c>
      <c r="AJ61" s="49">
        <f t="shared" si="5"/>
        <v>2.5221785260759813E-5</v>
      </c>
      <c r="AK61" s="52">
        <f t="shared" si="6"/>
        <v>0.99714217924041226</v>
      </c>
      <c r="AM61" s="28" t="s">
        <v>83</v>
      </c>
      <c r="AN61" s="29">
        <f>_xll.qlCalendarAdvance(calendar,_xll.qlSettingsEvaluationDate(trigger),"2D")</f>
        <v>42279</v>
      </c>
      <c r="AO61" s="29">
        <f>_xll.qlCalendarAdvance(calendar,AN61,AM61)</f>
        <v>42373</v>
      </c>
      <c r="AP61" s="32">
        <f>_xll.qlQuoteValue(currency&amp;AM61&amp;"D_SYNTH"&amp;$V$4&amp;"_Quote",trigger)</f>
        <v>-4.3600000000000003E-4</v>
      </c>
      <c r="AQ61" s="32">
        <f>_xll.qlTenorBasisForwardRate2($V$13,AN61,AO61,trigger)</f>
        <v>-3.6016084723015072E-4</v>
      </c>
      <c r="AR61" s="32">
        <f t="shared" si="12"/>
        <v>-7.5839152769849305E-5</v>
      </c>
      <c r="AS61" s="32">
        <f>_xll.qlTenorBasisForwardRate2($V$33,AN61,AO61,trigger)</f>
        <v>-3.9524201946497349E-4</v>
      </c>
    </row>
    <row r="62" spans="1:45" x14ac:dyDescent="0.2">
      <c r="A62" s="7" t="s">
        <v>14</v>
      </c>
      <c r="B62" s="7" t="s">
        <v>52</v>
      </c>
      <c r="C62" s="7" t="s">
        <v>17</v>
      </c>
      <c r="D62" s="7" t="s">
        <v>16</v>
      </c>
      <c r="E62" s="7" t="s">
        <v>18</v>
      </c>
      <c r="F62" s="9">
        <v>0</v>
      </c>
      <c r="G62" s="10" t="str">
        <f t="shared" si="11"/>
        <v>EURAB3E40Y_Quote</v>
      </c>
      <c r="H62" s="11" t="str">
        <f>_xll.qlSwapRateHelper2(,G62,2,B62,"Target",C62,D62,E62,$H$1,F62,A62,$V$6,,,,trigger)</f>
        <v>obj_005d3#0004</v>
      </c>
      <c r="I62" s="16" t="b">
        <v>1</v>
      </c>
      <c r="J62" s="19">
        <v>10</v>
      </c>
      <c r="K62" s="19">
        <v>1</v>
      </c>
      <c r="AC62" s="44" t="s">
        <v>74</v>
      </c>
      <c r="AD62" s="45">
        <f>_xll.qlCalendarAdvance(calendar,AD61,AC62,,,trigger)</f>
        <v>44116</v>
      </c>
      <c r="AE62" s="45">
        <f>_xll.qlInterestRateIndexMaturity($V$5,AD62,trigger)</f>
        <v>44208</v>
      </c>
      <c r="AF62" s="49">
        <f>_xll.qlTenorBasisValue($V$13,AD62,trigger)</f>
        <v>1.6845775851815912E-3</v>
      </c>
      <c r="AG62" s="49">
        <f>_xll.qlTenorBasisForwardRate($V$13,AD62,_xll.ohTrigger($AA$9:$AA$12))</f>
        <v>9.1593438649756574E-3</v>
      </c>
      <c r="AH62" s="49">
        <f>_xll.qlTenorBasisForwardRate2($V$13,AD62,AE62,_xll.ohTrigger($AA$9:$AA$12))</f>
        <v>9.1593438649756574E-3</v>
      </c>
      <c r="AI62" s="49">
        <f>_xll.qlIndexFixing($V$5,_xll.qlInterestRateIndexFixingDate($V$5,AD62,trigger),,trigger)</f>
        <v>9.0981953187395815E-3</v>
      </c>
      <c r="AJ62" s="49">
        <f t="shared" si="5"/>
        <v>6.1148546236075921E-5</v>
      </c>
      <c r="AK62" s="52">
        <f t="shared" si="6"/>
        <v>0.99332391630475836</v>
      </c>
    </row>
    <row r="63" spans="1:45" x14ac:dyDescent="0.2">
      <c r="A63" s="7" t="s">
        <v>14</v>
      </c>
      <c r="B63" s="7" t="s">
        <v>53</v>
      </c>
      <c r="C63" s="7" t="s">
        <v>17</v>
      </c>
      <c r="D63" s="7" t="s">
        <v>16</v>
      </c>
      <c r="E63" s="7" t="s">
        <v>18</v>
      </c>
      <c r="F63" s="9">
        <v>0</v>
      </c>
      <c r="G63" s="10" t="str">
        <f t="shared" si="11"/>
        <v>EURAB3E50Y_Quote</v>
      </c>
      <c r="H63" s="11" t="str">
        <f>_xll.qlSwapRateHelper2(,G63,2,B63,"Target",C63,D63,E63,$H$1,F63,A63,$V$6,,,,trigger)</f>
        <v>obj_005c6#0004</v>
      </c>
      <c r="I63" s="16" t="b">
        <v>1</v>
      </c>
      <c r="J63" s="19">
        <v>10</v>
      </c>
      <c r="K63" s="19">
        <v>1</v>
      </c>
      <c r="AC63" s="44" t="s">
        <v>74</v>
      </c>
      <c r="AD63" s="45">
        <f>_xll.qlCalendarAdvance(calendar,AD62,AC63,,,trigger)</f>
        <v>44147</v>
      </c>
      <c r="AE63" s="45">
        <f>_xll.qlInterestRateIndexMaturity($V$5,AD63,trigger)</f>
        <v>44239</v>
      </c>
      <c r="AF63" s="49">
        <f>_xll.qlTenorBasisValue($V$13,AD63,trigger)</f>
        <v>1.6826792390631689E-3</v>
      </c>
      <c r="AG63" s="49">
        <f>_xll.qlTenorBasisForwardRate($V$13,AD63,_xll.ohTrigger($AA$9:$AA$12))</f>
        <v>9.4730543381587439E-3</v>
      </c>
      <c r="AH63" s="49">
        <f>_xll.qlTenorBasisForwardRate2($V$13,AD63,AE63,_xll.ohTrigger($AA$9:$AA$12))</f>
        <v>9.4730543381587439E-3</v>
      </c>
      <c r="AI63" s="49">
        <f>_xll.qlIndexFixing($V$5,_xll.qlInterestRateIndexFixingDate($V$5,AD63,trigger),,trigger)</f>
        <v>9.3794871450061587E-3</v>
      </c>
      <c r="AJ63" s="49">
        <f t="shared" si="5"/>
        <v>9.3567193152585201E-5</v>
      </c>
      <c r="AK63" s="52">
        <f t="shared" si="6"/>
        <v>0.99012280624468885</v>
      </c>
      <c r="AN63" s="70">
        <v>42326</v>
      </c>
      <c r="AO63" s="71">
        <f>_xll.qlTenorBasisForwardRate($V$13,AN63,trigger)*_xll.qlInterpolationInterpolate($AK$1,AN63)</f>
        <v>-4.6444193370992389E-4</v>
      </c>
    </row>
    <row r="64" spans="1:45" x14ac:dyDescent="0.2">
      <c r="A64" s="8" t="s">
        <v>14</v>
      </c>
      <c r="B64" s="8" t="s">
        <v>54</v>
      </c>
      <c r="C64" s="8" t="s">
        <v>17</v>
      </c>
      <c r="D64" s="8" t="s">
        <v>16</v>
      </c>
      <c r="E64" s="8" t="s">
        <v>18</v>
      </c>
      <c r="F64" s="12">
        <v>0</v>
      </c>
      <c r="G64" s="13" t="str">
        <f t="shared" si="11"/>
        <v>EURAB3E60Y_Quote</v>
      </c>
      <c r="H64" s="14" t="str">
        <f>_xll.qlSwapRateHelper2(,G64,2,B64,"Target",C64,D64,E64,$H$1,F64,A64,$V$6,,,,trigger)</f>
        <v>obj_005d9#0004</v>
      </c>
      <c r="I64" s="17" t="b">
        <v>1</v>
      </c>
      <c r="J64" s="20">
        <v>10</v>
      </c>
      <c r="K64" s="20">
        <v>1</v>
      </c>
      <c r="AC64" s="44" t="s">
        <v>74</v>
      </c>
      <c r="AD64" s="45">
        <f>_xll.qlCalendarAdvance(calendar,AD63,AC64,,,trigger)</f>
        <v>44179</v>
      </c>
      <c r="AE64" s="45">
        <f>_xll.qlInterestRateIndexMaturity($V$5,AD64,trigger)</f>
        <v>44270</v>
      </c>
      <c r="AF64" s="49">
        <f>_xll.qlTenorBasisValue($V$13,AD64,trigger)</f>
        <v>1.6804873418712748E-3</v>
      </c>
      <c r="AG64" s="49">
        <f>_xll.qlTenorBasisForwardRate($V$13,AD64,_xll.ohTrigger($AA$9:$AA$12))</f>
        <v>9.7861701051083667E-3</v>
      </c>
      <c r="AH64" s="49">
        <f>_xll.qlTenorBasisForwardRate2($V$13,AD64,AE64,_xll.ohTrigger($AA$9:$AA$12))</f>
        <v>9.7861701051083667E-3</v>
      </c>
      <c r="AI64" s="49">
        <f>_xll.qlIndexFixing($V$5,_xll.qlInterestRateIndexFixingDate($V$5,AD64,trigger),,trigger)</f>
        <v>9.6622917120598086E-3</v>
      </c>
      <c r="AJ64" s="49">
        <f t="shared" si="5"/>
        <v>1.2387839304855812E-4</v>
      </c>
      <c r="AK64" s="52">
        <f t="shared" si="6"/>
        <v>0.98734148377577313</v>
      </c>
      <c r="AN64" s="70">
        <v>42354</v>
      </c>
      <c r="AO64" s="71">
        <f>_xll.qlTenorBasisForwardRate($V$13,AN64,trigger)*_xll.qlInterpolationInterpolate($AK$1,AN64)</f>
        <v>-5.0818954571757631E-4</v>
      </c>
    </row>
    <row r="65" spans="29:41" x14ac:dyDescent="0.2">
      <c r="AC65" s="44" t="s">
        <v>74</v>
      </c>
      <c r="AD65" s="45">
        <f>_xll.qlCalendarAdvance(calendar,AD64,AC65,,,trigger)</f>
        <v>44210</v>
      </c>
      <c r="AE65" s="45">
        <f>_xll.qlInterestRateIndexMaturity($V$5,AD65,trigger)</f>
        <v>44300</v>
      </c>
      <c r="AF65" s="49">
        <f>_xll.qlTenorBasisValue($V$13,AD65,trigger)</f>
        <v>1.6781452480923375E-3</v>
      </c>
      <c r="AG65" s="49">
        <f>_xll.qlTenorBasisForwardRate($V$13,AD65,_xll.ohTrigger($AA$9:$AA$12))</f>
        <v>1.0083359152468496E-2</v>
      </c>
      <c r="AH65" s="49">
        <f>_xll.qlTenorBasisForwardRate2($V$13,AD65,AE65,_xll.ohTrigger($AA$9:$AA$12))</f>
        <v>1.0083359152468496E-2</v>
      </c>
      <c r="AI65" s="49">
        <f>_xll.qlIndexFixing($V$5,_xll.qlInterestRateIndexFixingDate($V$5,AD65,trigger),,trigger)</f>
        <v>9.9332971767296385E-3</v>
      </c>
      <c r="AJ65" s="49">
        <f t="shared" si="5"/>
        <v>1.5006197573885771E-4</v>
      </c>
      <c r="AK65" s="52">
        <f t="shared" si="6"/>
        <v>0.98511785869472668</v>
      </c>
      <c r="AN65" s="70">
        <v>42389</v>
      </c>
      <c r="AO65" s="71">
        <f>_xll.qlTenorBasisForwardRate($V$13,AN65,trigger)*_xll.qlInterpolationInterpolate($AK$1,AN65)</f>
        <v>-5.6861573277233398E-4</v>
      </c>
    </row>
    <row r="66" spans="29:41" x14ac:dyDescent="0.2">
      <c r="AC66" s="44" t="s">
        <v>74</v>
      </c>
      <c r="AD66" s="45">
        <f>_xll.qlCalendarAdvance(calendar,AD65,AC66,,,trigger)</f>
        <v>44242</v>
      </c>
      <c r="AE66" s="45">
        <f>_xll.qlInterestRateIndexMaturity($V$5,AD66,trigger)</f>
        <v>44333</v>
      </c>
      <c r="AF66" s="49">
        <f>_xll.qlTenorBasisValue($V$13,AD66,trigger)</f>
        <v>1.675508354648221E-3</v>
      </c>
      <c r="AG66" s="49">
        <f>_xll.qlTenorBasisForwardRate($V$13,AD66,_xll.ohTrigger($AA$9:$AA$12))</f>
        <v>1.0393056982288967E-2</v>
      </c>
      <c r="AH66" s="49">
        <f>_xll.qlTenorBasisForwardRate2($V$13,AD66,AE66,_xll.ohTrigger($AA$9:$AA$12))</f>
        <v>1.0393056982288967E-2</v>
      </c>
      <c r="AI66" s="49">
        <f>_xll.qlIndexFixing($V$5,_xll.qlInterestRateIndexFixingDate($V$5,AD66,trigger),,trigger)</f>
        <v>1.0219274276067114E-2</v>
      </c>
      <c r="AJ66" s="49">
        <f t="shared" si="5"/>
        <v>1.7378270622185263E-4</v>
      </c>
      <c r="AK66" s="52">
        <f t="shared" si="6"/>
        <v>0.98327896147225979</v>
      </c>
      <c r="AN66" s="70">
        <v>42417</v>
      </c>
      <c r="AO66" s="71">
        <f>_xll.qlTenorBasisForwardRate($V$13,AN66,trigger)*_xll.qlInterpolationInterpolate($AK$1,AN66)</f>
        <v>-5.7169157149074929E-4</v>
      </c>
    </row>
    <row r="67" spans="29:41" x14ac:dyDescent="0.2">
      <c r="AC67" s="44" t="s">
        <v>74</v>
      </c>
      <c r="AD67" s="45">
        <f>_xll.qlCalendarAdvance(calendar,AD66,AC67,,,trigger)</f>
        <v>44270</v>
      </c>
      <c r="AE67" s="45">
        <f>_xll.qlInterestRateIndexMaturity($V$5,AD67,trigger)</f>
        <v>44362</v>
      </c>
      <c r="AF67" s="49">
        <f>_xll.qlTenorBasisValue($V$13,AD67,trigger)</f>
        <v>1.6730234501392521E-3</v>
      </c>
      <c r="AG67" s="49">
        <f>_xll.qlTenorBasisForwardRate($V$13,AD67,_xll.ohTrigger($AA$9:$AA$12))</f>
        <v>1.0658007080699611E-2</v>
      </c>
      <c r="AH67" s="49">
        <f>_xll.qlTenorBasisForwardRate2($V$13,AD67,AE67,_xll.ohTrigger($AA$9:$AA$12))</f>
        <v>1.0658007080699611E-2</v>
      </c>
      <c r="AI67" s="49">
        <f>_xll.qlIndexFixing($V$5,_xll.qlInterestRateIndexFixingDate($V$5,AD67,trigger),,trigger)</f>
        <v>1.0467505166715121E-2</v>
      </c>
      <c r="AJ67" s="49">
        <f t="shared" si="5"/>
        <v>1.9050191398448969E-4</v>
      </c>
      <c r="AK67" s="52">
        <f t="shared" si="6"/>
        <v>0.98212593475102239</v>
      </c>
      <c r="AN67" s="70">
        <v>42445</v>
      </c>
      <c r="AO67" s="71">
        <f>_xll.qlTenorBasisForwardRate($V$13,AN67,trigger)*_xll.qlInterpolationInterpolate($AK$1,AN67)</f>
        <v>-5.8020363491876519E-4</v>
      </c>
    </row>
    <row r="68" spans="29:41" x14ac:dyDescent="0.2">
      <c r="AC68" s="44" t="s">
        <v>74</v>
      </c>
      <c r="AD68" s="45">
        <f>_xll.qlCalendarAdvance(calendar,AD67,AC68,,,trigger)</f>
        <v>44301</v>
      </c>
      <c r="AE68" s="45">
        <f>_xll.qlInterestRateIndexMaturity($V$5,AD68,trigger)</f>
        <v>44392</v>
      </c>
      <c r="AF68" s="49">
        <f>_xll.qlTenorBasisValue($V$13,AD68,trigger)</f>
        <v>1.6700843541238573E-3</v>
      </c>
      <c r="AG68" s="49">
        <f>_xll.qlTenorBasisForwardRate($V$13,AD68,_xll.ohTrigger($AA$9:$AA$12))</f>
        <v>1.0933886297045552E-2</v>
      </c>
      <c r="AH68" s="49">
        <f>_xll.qlTenorBasisForwardRate2($V$13,AD68,AE68,_xll.ohTrigger($AA$9:$AA$12))</f>
        <v>1.0933886297045552E-2</v>
      </c>
      <c r="AI68" s="49">
        <f>_xll.qlIndexFixing($V$5,_xll.qlInterestRateIndexFixingDate($V$5,AD68,trigger),,trigger)</f>
        <v>1.0730219175570066E-2</v>
      </c>
      <c r="AJ68" s="49">
        <f t="shared" ref="AJ68:AJ131" si="13">AG68-AI68</f>
        <v>2.0366712147548531E-4</v>
      </c>
      <c r="AK68" s="52">
        <f t="shared" ref="AK68:AK131" si="14">AI68/AH68</f>
        <v>0.98137285170685207</v>
      </c>
      <c r="AN68" s="70">
        <v>42480</v>
      </c>
      <c r="AO68" s="71">
        <f>_xll.qlTenorBasisForwardRate($V$13,AN68,trigger)*_xll.qlInterpolationInterpolate($AK$1,AN68)</f>
        <v>-6.1009073761810796E-4</v>
      </c>
    </row>
    <row r="69" spans="29:41" x14ac:dyDescent="0.2">
      <c r="AC69" s="44" t="s">
        <v>74</v>
      </c>
      <c r="AD69" s="45">
        <f>_xll.qlCalendarAdvance(calendar,AD68,AC69,,,trigger)</f>
        <v>44333</v>
      </c>
      <c r="AE69" s="45">
        <f>_xll.qlInterestRateIndexMaturity($V$5,AD69,trigger)</f>
        <v>44425</v>
      </c>
      <c r="AF69" s="49">
        <f>_xll.qlTenorBasisValue($V$13,AD69,trigger)</f>
        <v>1.6668491386622923E-3</v>
      </c>
      <c r="AG69" s="49">
        <f>_xll.qlTenorBasisForwardRate($V$13,AD69,_xll.ohTrigger($AA$9:$AA$12))</f>
        <v>1.1218890701002123E-2</v>
      </c>
      <c r="AH69" s="49">
        <f>_xll.qlTenorBasisForwardRate2($V$13,AD69,AE69,_xll.ohTrigger($AA$9:$AA$12))</f>
        <v>1.1218890701002123E-2</v>
      </c>
      <c r="AI69" s="49">
        <f>_xll.qlIndexFixing($V$5,_xll.qlInterestRateIndexFixingDate($V$5,AD69,trigger),,trigger)</f>
        <v>1.1007406051359955E-2</v>
      </c>
      <c r="AJ69" s="49">
        <f t="shared" si="13"/>
        <v>2.1148464964216782E-4</v>
      </c>
      <c r="AK69" s="52">
        <f t="shared" si="14"/>
        <v>0.9811492370076057</v>
      </c>
      <c r="AN69" s="70">
        <v>42508</v>
      </c>
      <c r="AO69" s="71">
        <f>_xll.qlTenorBasisForwardRate($V$13,AN69,trigger)*_xll.qlInterpolationInterpolate($AK$1,AN69)</f>
        <v>-6.4580949264990504E-4</v>
      </c>
    </row>
    <row r="70" spans="29:41" x14ac:dyDescent="0.2">
      <c r="AC70" s="44" t="s">
        <v>74</v>
      </c>
      <c r="AD70" s="45">
        <f>_xll.qlCalendarAdvance(calendar,AD69,AC70,,,trigger)</f>
        <v>44364</v>
      </c>
      <c r="AE70" s="45">
        <f>_xll.qlInterestRateIndexMaturity($V$5,AD70,trigger)</f>
        <v>44456</v>
      </c>
      <c r="AF70" s="49">
        <f>_xll.qlTenorBasisValue($V$13,AD70,trigger)</f>
        <v>1.6635257493881385E-3</v>
      </c>
      <c r="AG70" s="49">
        <f>_xll.qlTenorBasisForwardRate($V$13,AD70,_xll.ohTrigger($AA$9:$AA$12))</f>
        <v>1.1481174112735E-2</v>
      </c>
      <c r="AH70" s="49">
        <f>_xll.qlTenorBasisForwardRate2($V$13,AD70,AE70,_xll.ohTrigger($AA$9:$AA$12))</f>
        <v>1.1481174112735E-2</v>
      </c>
      <c r="AI70" s="49">
        <f>_xll.qlIndexFixing($V$5,_xll.qlInterestRateIndexFixingDate($V$5,AD70,trigger),,trigger)</f>
        <v>1.1268748317705125E-2</v>
      </c>
      <c r="AJ70" s="49">
        <f t="shared" si="13"/>
        <v>2.1242579502987573E-4</v>
      </c>
      <c r="AK70" s="52">
        <f t="shared" si="14"/>
        <v>0.98149790318097763</v>
      </c>
      <c r="AN70" s="70">
        <v>42536</v>
      </c>
      <c r="AO70" s="71">
        <f>_xll.qlTenorBasisForwardRate($V$13,AN70,trigger)*_xll.qlInterpolationInterpolate($AK$1,AN70)</f>
        <v>-6.7265133255123961E-4</v>
      </c>
    </row>
    <row r="71" spans="29:41" x14ac:dyDescent="0.2">
      <c r="AC71" s="44" t="s">
        <v>74</v>
      </c>
      <c r="AD71" s="45">
        <f>_xll.qlCalendarAdvance(calendar,AD70,AC71,,,trigger)</f>
        <v>44396</v>
      </c>
      <c r="AE71" s="45">
        <f>_xll.qlInterestRateIndexMaturity($V$5,AD71,trigger)</f>
        <v>44488</v>
      </c>
      <c r="AF71" s="49">
        <f>_xll.qlTenorBasisValue($V$13,AD71,trigger)</f>
        <v>1.6599056425976105E-3</v>
      </c>
      <c r="AG71" s="49">
        <f>_xll.qlTenorBasisForwardRate($V$13,AD71,_xll.ohTrigger($AA$9:$AA$12))</f>
        <v>1.1741582627107904E-2</v>
      </c>
      <c r="AH71" s="49">
        <f>_xll.qlTenorBasisForwardRate2($V$13,AD71,AE71,_xll.ohTrigger($AA$9:$AA$12))</f>
        <v>1.1741582627107904E-2</v>
      </c>
      <c r="AI71" s="49">
        <f>_xll.qlIndexFixing($V$5,_xll.qlInterestRateIndexFixingDate($V$5,AD71,trigger),,trigger)</f>
        <v>1.1535516328225109E-2</v>
      </c>
      <c r="AJ71" s="49">
        <f t="shared" si="13"/>
        <v>2.0606629888279479E-4</v>
      </c>
      <c r="AK71" s="52">
        <f t="shared" si="14"/>
        <v>0.98244987022387875</v>
      </c>
      <c r="AN71" s="70">
        <v>42571</v>
      </c>
      <c r="AO71" s="71">
        <f>_xll.qlTenorBasisForwardRate($V$13,AN71,trigger)*_xll.qlInterpolationInterpolate($AK$1,AN71)</f>
        <v>-6.7639983840674979E-4</v>
      </c>
    </row>
    <row r="72" spans="29:41" x14ac:dyDescent="0.2">
      <c r="AC72" s="44" t="s">
        <v>74</v>
      </c>
      <c r="AD72" s="45">
        <f>_xll.qlCalendarAdvance(calendar,AD71,AC72,,,trigger)</f>
        <v>44427</v>
      </c>
      <c r="AE72" s="45">
        <f>_xll.qlInterestRateIndexMaturity($V$5,AD72,trigger)</f>
        <v>44519</v>
      </c>
      <c r="AF72" s="49">
        <f>_xll.qlTenorBasisValue($V$13,AD72,trigger)</f>
        <v>1.656220583009555E-3</v>
      </c>
      <c r="AG72" s="49">
        <f>_xll.qlTenorBasisForwardRate($V$13,AD72,_xll.ohTrigger($AA$9:$AA$12))</f>
        <v>1.1984620832567823E-2</v>
      </c>
      <c r="AH72" s="49">
        <f>_xll.qlTenorBasisForwardRate2($V$13,AD72,AE72,_xll.ohTrigger($AA$9:$AA$12))</f>
        <v>1.1984620832567823E-2</v>
      </c>
      <c r="AI72" s="49">
        <f>_xll.qlIndexFixing($V$5,_xll.qlInterestRateIndexFixingDate($V$5,AD72,trigger),,trigger)</f>
        <v>1.1790703045340811E-2</v>
      </c>
      <c r="AJ72" s="49">
        <f t="shared" si="13"/>
        <v>1.9391778722701279E-4</v>
      </c>
      <c r="AK72" s="52">
        <f t="shared" si="14"/>
        <v>0.98381944744550887</v>
      </c>
      <c r="AN72" s="70">
        <v>42599</v>
      </c>
      <c r="AO72" s="71">
        <f>_xll.qlTenorBasisForwardRate($V$13,AN72,trigger)*_xll.qlInterpolationInterpolate($AK$1,AN72)</f>
        <v>-6.5787515419749021E-4</v>
      </c>
    </row>
    <row r="73" spans="29:41" x14ac:dyDescent="0.2">
      <c r="AC73" s="44" t="s">
        <v>74</v>
      </c>
      <c r="AD73" s="45">
        <f>_xll.qlCalendarAdvance(calendar,AD72,AC73,,,trigger)</f>
        <v>44459</v>
      </c>
      <c r="AE73" s="45">
        <f>_xll.qlInterestRateIndexMaturity($V$5,AD73,trigger)</f>
        <v>44550</v>
      </c>
      <c r="AF73" s="49">
        <f>_xll.qlTenorBasisValue($V$13,AD73,trigger)</f>
        <v>1.65223845099069E-3</v>
      </c>
      <c r="AG73" s="49">
        <f>_xll.qlTenorBasisForwardRate($V$13,AD73,_xll.ohTrigger($AA$9:$AA$12))</f>
        <v>1.2224504854406725E-2</v>
      </c>
      <c r="AH73" s="49">
        <f>_xll.qlTenorBasisForwardRate2($V$13,AD73,AE73,_xll.ohTrigger($AA$9:$AA$12))</f>
        <v>1.2224504854406725E-2</v>
      </c>
      <c r="AI73" s="49">
        <f>_xll.qlIndexFixing($V$5,_xll.qlInterestRateIndexFixingDate($V$5,AD73,trigger),,trigger)</f>
        <v>1.2045879133510743E-2</v>
      </c>
      <c r="AJ73" s="49">
        <f t="shared" si="13"/>
        <v>1.7862572089598176E-4</v>
      </c>
      <c r="AK73" s="52">
        <f t="shared" si="14"/>
        <v>0.98538789725854703</v>
      </c>
      <c r="AN73" s="70">
        <v>42634</v>
      </c>
      <c r="AO73" s="71">
        <f>_xll.qlTenorBasisForwardRate($V$13,AN73,trigger)*_xll.qlInterpolationInterpolate($AK$1,AN73)</f>
        <v>-6.268030822026595E-4</v>
      </c>
    </row>
    <row r="74" spans="29:41" x14ac:dyDescent="0.2">
      <c r="AC74" s="44" t="s">
        <v>74</v>
      </c>
      <c r="AD74" s="45">
        <f>_xll.qlCalendarAdvance(calendar,AD73,AC74,,,trigger)</f>
        <v>44489</v>
      </c>
      <c r="AE74" s="45">
        <f>_xll.qlInterestRateIndexMaturity($V$5,AD74,trigger)</f>
        <v>44581</v>
      </c>
      <c r="AF74" s="49">
        <f>_xll.qlTenorBasisValue($V$13,AD74,trigger)</f>
        <v>1.6483457678062861E-3</v>
      </c>
      <c r="AG74" s="49">
        <f>_xll.qlTenorBasisForwardRate($V$13,AD74,_xll.ohTrigger($AA$9:$AA$12))</f>
        <v>1.2452955481329124E-2</v>
      </c>
      <c r="AH74" s="49">
        <f>_xll.qlTenorBasisForwardRate2($V$13,AD74,AE74,_xll.ohTrigger($AA$9:$AA$12))</f>
        <v>1.2452955481329124E-2</v>
      </c>
      <c r="AI74" s="49">
        <f>_xll.qlIndexFixing($V$5,_xll.qlInterestRateIndexFixingDate($V$5,AD74,trigger),,trigger)</f>
        <v>1.2288813825936216E-2</v>
      </c>
      <c r="AJ74" s="49">
        <f t="shared" si="13"/>
        <v>1.6414165539290794E-4</v>
      </c>
      <c r="AK74" s="52">
        <f t="shared" si="14"/>
        <v>0.98681906029142985</v>
      </c>
      <c r="AN74" s="70">
        <v>42662</v>
      </c>
      <c r="AO74" s="71">
        <f>_xll.qlTenorBasisForwardRate($V$13,AN74,trigger)*_xll.qlInterpolationInterpolate($AK$1,AN74)</f>
        <v>-5.7237864619978586E-4</v>
      </c>
    </row>
    <row r="75" spans="29:41" x14ac:dyDescent="0.2">
      <c r="AC75" s="44" t="s">
        <v>74</v>
      </c>
      <c r="AD75" s="45">
        <f>_xll.qlCalendarAdvance(calendar,AD74,AC75,,,trigger)</f>
        <v>44522</v>
      </c>
      <c r="AE75" s="45">
        <f>_xll.qlInterestRateIndexMaturity($V$5,AD75,trigger)</f>
        <v>44614</v>
      </c>
      <c r="AF75" s="49">
        <f>_xll.qlTenorBasisValue($V$13,AD75,trigger)</f>
        <v>1.6438911717691891E-3</v>
      </c>
      <c r="AG75" s="49">
        <f>_xll.qlTenorBasisForwardRate($V$13,AD75,_xll.ohTrigger($AA$9:$AA$12))</f>
        <v>1.2696621714681344E-2</v>
      </c>
      <c r="AH75" s="49">
        <f>_xll.qlTenorBasisForwardRate2($V$13,AD75,AE75,_xll.ohTrigger($AA$9:$AA$12))</f>
        <v>1.2696621714681344E-2</v>
      </c>
      <c r="AI75" s="49">
        <f>_xll.qlIndexFixing($V$5,_xll.qlInterestRateIndexFixingDate($V$5,AD75,trigger),,trigger)</f>
        <v>1.254617774150127E-2</v>
      </c>
      <c r="AJ75" s="49">
        <f t="shared" si="13"/>
        <v>1.5044397318007309E-4</v>
      </c>
      <c r="AK75" s="52">
        <f t="shared" si="14"/>
        <v>0.98815086591056644</v>
      </c>
      <c r="AN75" s="70">
        <v>42690</v>
      </c>
      <c r="AO75" s="71">
        <f>_xll.qlTenorBasisForwardRate($V$13,AN75,trigger)*_xll.qlInterpolationInterpolate($AK$1,AN75)</f>
        <v>-5.3838747816088142E-4</v>
      </c>
    </row>
    <row r="76" spans="29:41" x14ac:dyDescent="0.2">
      <c r="AC76" s="44" t="s">
        <v>74</v>
      </c>
      <c r="AD76" s="45">
        <f>_xll.qlCalendarAdvance(calendar,AD75,AC76,,,trigger)</f>
        <v>44552</v>
      </c>
      <c r="AE76" s="45">
        <f>_xll.qlInterestRateIndexMaturity($V$5,AD76,trigger)</f>
        <v>44642</v>
      </c>
      <c r="AF76" s="49">
        <f>_xll.qlTenorBasisValue($V$13,AD76,trigger)</f>
        <v>1.6396894358796266E-3</v>
      </c>
      <c r="AG76" s="49">
        <f>_xll.qlTenorBasisForwardRate($V$13,AD76,_xll.ohTrigger($AA$9:$AA$12))</f>
        <v>1.290739801498475E-2</v>
      </c>
      <c r="AH76" s="49">
        <f>_xll.qlTenorBasisForwardRate2($V$13,AD76,AE76,_xll.ohTrigger($AA$9:$AA$12))</f>
        <v>1.290739801498475E-2</v>
      </c>
      <c r="AI76" s="49">
        <f>_xll.qlIndexFixing($V$5,_xll.qlInterestRateIndexFixingDate($V$5,AD76,trigger),,trigger)</f>
        <v>1.2767406180906882E-2</v>
      </c>
      <c r="AJ76" s="49">
        <f t="shared" si="13"/>
        <v>1.399918340778683E-4</v>
      </c>
      <c r="AK76" s="52">
        <f t="shared" si="14"/>
        <v>0.98915413982621858</v>
      </c>
      <c r="AN76" s="70">
        <v>42725</v>
      </c>
      <c r="AO76" s="71">
        <f>_xll.qlTenorBasisForwardRate($V$13,AN76,trigger)*_xll.qlInterpolationInterpolate($AK$1,AN76)</f>
        <v>-4.7283462937470859E-4</v>
      </c>
    </row>
    <row r="77" spans="29:41" x14ac:dyDescent="0.2">
      <c r="AC77" s="44" t="s">
        <v>74</v>
      </c>
      <c r="AD77" s="45">
        <f>_xll.qlCalendarAdvance(calendar,AD76,AC77,,,trigger)</f>
        <v>44585</v>
      </c>
      <c r="AE77" s="45">
        <f>_xll.qlInterestRateIndexMaturity($V$5,AD77,trigger)</f>
        <v>44676</v>
      </c>
      <c r="AF77" s="49">
        <f>_xll.qlTenorBasisValue($V$13,AD77,trigger)</f>
        <v>1.6349055997752098E-3</v>
      </c>
      <c r="AG77" s="49">
        <f>_xll.qlTenorBasisForwardRate($V$13,AD77,_xll.ohTrigger($AA$9:$AA$12))</f>
        <v>1.3147948075313417E-2</v>
      </c>
      <c r="AH77" s="49">
        <f>_xll.qlTenorBasisForwardRate2($V$13,AD77,AE77,_xll.ohTrigger($AA$9:$AA$12))</f>
        <v>1.3147948075313417E-2</v>
      </c>
      <c r="AI77" s="49">
        <f>_xll.qlIndexFixing($V$5,_xll.qlInterestRateIndexFixingDate($V$5,AD77,trigger),,trigger)</f>
        <v>1.301825863421595E-2</v>
      </c>
      <c r="AJ77" s="49">
        <f t="shared" si="13"/>
        <v>1.2968944109746638E-4</v>
      </c>
      <c r="AK77" s="52">
        <f t="shared" si="14"/>
        <v>0.99013614593284172</v>
      </c>
      <c r="AN77" s="70">
        <v>42753</v>
      </c>
      <c r="AO77" s="71">
        <f>_xll.qlTenorBasisForwardRate($V$13,AN77,trigger)*_xll.qlInterpolationInterpolate($AK$1,AN77)</f>
        <v>-4.2138549331361856E-4</v>
      </c>
    </row>
    <row r="78" spans="29:41" x14ac:dyDescent="0.2">
      <c r="AC78" s="44" t="s">
        <v>74</v>
      </c>
      <c r="AD78" s="45">
        <f>_xll.qlCalendarAdvance(calendar,AD77,AC78,,,trigger)</f>
        <v>44616</v>
      </c>
      <c r="AE78" s="45">
        <f>_xll.qlInterestRateIndexMaturity($V$5,AD78,trigger)</f>
        <v>44705</v>
      </c>
      <c r="AF78" s="49">
        <f>_xll.qlTenorBasisValue($V$13,AD78,trigger)</f>
        <v>1.6302620918316785E-3</v>
      </c>
      <c r="AG78" s="49">
        <f>_xll.qlTenorBasisForwardRate($V$13,AD78,_xll.ohTrigger($AA$9:$AA$12))</f>
        <v>1.3359309806471466E-2</v>
      </c>
      <c r="AH78" s="49">
        <f>_xll.qlTenorBasisForwardRate2($V$13,AD78,AE78,_xll.ohTrigger($AA$9:$AA$12))</f>
        <v>1.3359309806471466E-2</v>
      </c>
      <c r="AI78" s="49">
        <f>_xll.qlIndexFixing($V$5,_xll.qlInterestRateIndexFixingDate($V$5,AD78,trigger),,trigger)</f>
        <v>1.3237486508312113E-2</v>
      </c>
      <c r="AJ78" s="49">
        <f t="shared" si="13"/>
        <v>1.2182329815935318E-4</v>
      </c>
      <c r="AK78" s="52">
        <f t="shared" si="14"/>
        <v>0.99088101856127775</v>
      </c>
      <c r="AN78" s="70">
        <v>42781</v>
      </c>
      <c r="AO78" s="71">
        <f>_xll.qlTenorBasisForwardRate($V$13,AN78,trigger)*_xll.qlInterpolationInterpolate($AK$1,AN78)</f>
        <v>-3.3008662084571056E-4</v>
      </c>
    </row>
    <row r="79" spans="29:41" x14ac:dyDescent="0.2">
      <c r="AC79" s="44" t="s">
        <v>74</v>
      </c>
      <c r="AD79" s="45">
        <f>_xll.qlCalendarAdvance(calendar,AD78,AC79,,,trigger)</f>
        <v>44644</v>
      </c>
      <c r="AE79" s="45">
        <f>_xll.qlInterestRateIndexMaturity($V$5,AD79,trigger)</f>
        <v>44736</v>
      </c>
      <c r="AF79" s="49">
        <f>_xll.qlTenorBasisValue($V$13,AD79,trigger)</f>
        <v>1.6259473202728258E-3</v>
      </c>
      <c r="AG79" s="49">
        <f>_xll.qlTenorBasisForwardRate($V$13,AD79,_xll.ohTrigger($AA$9:$AA$12))</f>
        <v>1.3564936332282449E-2</v>
      </c>
      <c r="AH79" s="49">
        <f>_xll.qlTenorBasisForwardRate2($V$13,AD79,AE79,_xll.ohTrigger($AA$9:$AA$12))</f>
        <v>1.3564936332282449E-2</v>
      </c>
      <c r="AI79" s="49">
        <f>_xll.qlIndexFixing($V$5,_xll.qlInterestRateIndexFixingDate($V$5,AD79,trigger),,trigger)</f>
        <v>1.3449626934744279E-2</v>
      </c>
      <c r="AJ79" s="49">
        <f t="shared" si="13"/>
        <v>1.1530939753816999E-4</v>
      </c>
      <c r="AK79" s="52">
        <f t="shared" si="14"/>
        <v>0.99149945162191799</v>
      </c>
      <c r="AN79" s="70">
        <v>42809</v>
      </c>
      <c r="AO79" s="71">
        <f>_xll.qlTenorBasisForwardRate($V$13,AN79,trigger)*_xll.qlInterpolationInterpolate($AK$1,AN79)</f>
        <v>-2.2446997540941991E-4</v>
      </c>
    </row>
    <row r="80" spans="29:41" x14ac:dyDescent="0.2">
      <c r="AC80" s="44" t="s">
        <v>74</v>
      </c>
      <c r="AD80" s="45">
        <f>_xll.qlCalendarAdvance(calendar,AD79,AC80,,,trigger)</f>
        <v>44676</v>
      </c>
      <c r="AE80" s="45">
        <f>_xll.qlInterestRateIndexMaturity($V$5,AD80,trigger)</f>
        <v>44767</v>
      </c>
      <c r="AF80" s="49">
        <f>_xll.qlTenorBasisValue($V$13,AD80,trigger)</f>
        <v>1.6208803722780954E-3</v>
      </c>
      <c r="AG80" s="49">
        <f>_xll.qlTenorBasisForwardRate($V$13,AD80,_xll.ohTrigger($AA$9:$AA$12))</f>
        <v>1.3779795278229099E-2</v>
      </c>
      <c r="AH80" s="49">
        <f>_xll.qlTenorBasisForwardRate2($V$13,AD80,AE80,_xll.ohTrigger($AA$9:$AA$12))</f>
        <v>1.3779795278229099E-2</v>
      </c>
      <c r="AI80" s="49">
        <f>_xll.qlIndexFixing($V$5,_xll.qlInterestRateIndexFixingDate($V$5,AD80,trigger),,trigger)</f>
        <v>1.3670391853209134E-2</v>
      </c>
      <c r="AJ80" s="49">
        <f t="shared" si="13"/>
        <v>1.0940342501996464E-4</v>
      </c>
      <c r="AK80" s="52">
        <f t="shared" si="14"/>
        <v>0.99206059140858116</v>
      </c>
      <c r="AN80" s="70">
        <v>42844</v>
      </c>
      <c r="AO80" s="71">
        <f>_xll.qlTenorBasisForwardRate($V$13,AN80,trigger)*_xll.qlInterpolationInterpolate($AK$1,AN80)</f>
        <v>-9.298315304209755E-5</v>
      </c>
    </row>
    <row r="81" spans="29:41" x14ac:dyDescent="0.2">
      <c r="AC81" s="44" t="s">
        <v>74</v>
      </c>
      <c r="AD81" s="45">
        <f>_xll.qlCalendarAdvance(calendar,AD80,AC81,,,trigger)</f>
        <v>44706</v>
      </c>
      <c r="AE81" s="45">
        <f>_xll.qlInterestRateIndexMaturity($V$5,AD81,trigger)</f>
        <v>44798</v>
      </c>
      <c r="AF81" s="49">
        <f>_xll.qlTenorBasisValue($V$13,AD81,trigger)</f>
        <v>1.6160027239707083E-3</v>
      </c>
      <c r="AG81" s="49">
        <f>_xll.qlTenorBasisForwardRate($V$13,AD81,_xll.ohTrigger($AA$9:$AA$12))</f>
        <v>1.398442355133046E-2</v>
      </c>
      <c r="AH81" s="49">
        <f>_xll.qlTenorBasisForwardRate2($V$13,AD81,AE81,_xll.ohTrigger($AA$9:$AA$12))</f>
        <v>1.398442355133046E-2</v>
      </c>
      <c r="AI81" s="49">
        <f>_xll.qlIndexFixing($V$5,_xll.qlInterestRateIndexFixingDate($V$5,AD81,trigger),,trigger)</f>
        <v>1.3879777154688452E-2</v>
      </c>
      <c r="AJ81" s="49">
        <f t="shared" si="13"/>
        <v>1.0464639664200734E-4</v>
      </c>
      <c r="AK81" s="52">
        <f t="shared" si="14"/>
        <v>0.9925169316949034</v>
      </c>
      <c r="AN81" s="70">
        <v>42872</v>
      </c>
      <c r="AO81" s="71">
        <f>_xll.qlTenorBasisForwardRate($V$13,AN81,trigger)*_xll.qlInterpolationInterpolate($AK$1,AN81)</f>
        <v>-1.402273015217163E-5</v>
      </c>
    </row>
    <row r="82" spans="29:41" x14ac:dyDescent="0.2">
      <c r="AC82" s="44" t="s">
        <v>74</v>
      </c>
      <c r="AD82" s="45">
        <f>_xll.qlCalendarAdvance(calendar,AD81,AC82,,,trigger)</f>
        <v>44739</v>
      </c>
      <c r="AE82" s="45">
        <f>_xll.qlInterestRateIndexMaturity($V$5,AD82,trigger)</f>
        <v>44831</v>
      </c>
      <c r="AF82" s="49">
        <f>_xll.qlTenorBasisValue($V$13,AD82,trigger)</f>
        <v>1.6104997248821396E-3</v>
      </c>
      <c r="AG82" s="49">
        <f>_xll.qlTenorBasisForwardRate($V$13,AD82,_xll.ohTrigger($AA$9:$AA$12))</f>
        <v>1.420111342823315E-2</v>
      </c>
      <c r="AH82" s="49">
        <f>_xll.qlTenorBasisForwardRate2($V$13,AD82,AE82,_xll.ohTrigger($AA$9:$AA$12))</f>
        <v>1.420111342823315E-2</v>
      </c>
      <c r="AI82" s="49">
        <f>_xll.qlIndexFixing($V$5,_xll.qlInterestRateIndexFixingDate($V$5,AD82,trigger),,trigger)</f>
        <v>1.4100761141021788E-2</v>
      </c>
      <c r="AJ82" s="49">
        <f t="shared" si="13"/>
        <v>1.0035228721136207E-4</v>
      </c>
      <c r="AK82" s="52">
        <f t="shared" si="14"/>
        <v>0.99293349160835143</v>
      </c>
      <c r="AN82" s="70">
        <v>42907</v>
      </c>
      <c r="AO82" s="71">
        <f>_xll.qlTenorBasisForwardRate($V$13,AN82,trigger)*_xll.qlInterpolationInterpolate($AK$1,AN82)</f>
        <v>1.3913892524282186E-4</v>
      </c>
    </row>
    <row r="83" spans="29:41" x14ac:dyDescent="0.2">
      <c r="AC83" s="44" t="s">
        <v>74</v>
      </c>
      <c r="AD83" s="45">
        <f>_xll.qlCalendarAdvance(calendar,AD82,AC83,,,trigger)</f>
        <v>44769</v>
      </c>
      <c r="AE83" s="45">
        <f>_xll.qlInterestRateIndexMaturity($V$5,AD83,trigger)</f>
        <v>44861</v>
      </c>
      <c r="AF83" s="49">
        <f>_xll.qlTenorBasisValue($V$13,AD83,trigger)</f>
        <v>1.6053760984532446E-3</v>
      </c>
      <c r="AG83" s="49">
        <f>_xll.qlTenorBasisForwardRate($V$13,AD83,_xll.ohTrigger($AA$9:$AA$12))</f>
        <v>1.4393987926162602E-2</v>
      </c>
      <c r="AH83" s="49">
        <f>_xll.qlTenorBasisForwardRate2($V$13,AD83,AE83,_xll.ohTrigger($AA$9:$AA$12))</f>
        <v>1.4393987926162602E-2</v>
      </c>
      <c r="AI83" s="49">
        <f>_xll.qlIndexFixing($V$5,_xll.qlInterestRateIndexFixingDate($V$5,AD83,trigger),,trigger)</f>
        <v>1.4296915525311139E-2</v>
      </c>
      <c r="AJ83" s="49">
        <f t="shared" si="13"/>
        <v>9.7072400851463264E-5</v>
      </c>
      <c r="AK83" s="52">
        <f t="shared" si="14"/>
        <v>0.99325604541636281</v>
      </c>
      <c r="AN83" s="70">
        <v>42935</v>
      </c>
      <c r="AO83" s="71">
        <f>_xll.qlTenorBasisForwardRate($V$13,AN83,trigger)*_xll.qlInterpolationInterpolate($AK$1,AN83)</f>
        <v>2.3350126626326252E-4</v>
      </c>
    </row>
    <row r="84" spans="29:41" x14ac:dyDescent="0.2">
      <c r="AC84" s="44" t="s">
        <v>74</v>
      </c>
      <c r="AD84" s="45">
        <f>_xll.qlCalendarAdvance(calendar,AD83,AC84,,,trigger)</f>
        <v>44802</v>
      </c>
      <c r="AE84" s="45">
        <f>_xll.qlInterestRateIndexMaturity($V$5,AD84,trigger)</f>
        <v>44894</v>
      </c>
      <c r="AF84" s="49">
        <f>_xll.qlTenorBasisValue($V$13,AD84,trigger)</f>
        <v>1.5996117613386849E-3</v>
      </c>
      <c r="AG84" s="49">
        <f>_xll.qlTenorBasisForwardRate($V$13,AD84,_xll.ohTrigger($AA$9:$AA$12))</f>
        <v>1.4602088947500268E-2</v>
      </c>
      <c r="AH84" s="49">
        <f>_xll.qlTenorBasisForwardRate2($V$13,AD84,AE84,_xll.ohTrigger($AA$9:$AA$12))</f>
        <v>1.4602088947500268E-2</v>
      </c>
      <c r="AI84" s="49">
        <f>_xll.qlIndexFixing($V$5,_xll.qlInterestRateIndexFixingDate($V$5,AD84,trigger),,trigger)</f>
        <v>1.450812211175562E-2</v>
      </c>
      <c r="AJ84" s="49">
        <f t="shared" si="13"/>
        <v>9.3966835744647981E-5</v>
      </c>
      <c r="AK84" s="52">
        <f t="shared" si="14"/>
        <v>0.99356483609417168</v>
      </c>
      <c r="AN84" s="70">
        <v>42963</v>
      </c>
      <c r="AO84" s="71">
        <f>_xll.qlTenorBasisForwardRate($V$13,AN84,trigger)*_xll.qlInterpolationInterpolate($AK$1,AN84)</f>
        <v>3.5227465929928506E-4</v>
      </c>
    </row>
    <row r="85" spans="29:41" x14ac:dyDescent="0.2">
      <c r="AC85" s="44" t="s">
        <v>74</v>
      </c>
      <c r="AD85" s="45">
        <f>_xll.qlCalendarAdvance(calendar,AD84,AC85,,,trigger)</f>
        <v>44833</v>
      </c>
      <c r="AE85" s="45">
        <f>_xll.qlInterestRateIndexMaturity($V$5,AD85,trigger)</f>
        <v>44924</v>
      </c>
      <c r="AF85" s="49">
        <f>_xll.qlTenorBasisValue($V$13,AD85,trigger)</f>
        <v>1.594078537796362E-3</v>
      </c>
      <c r="AG85" s="49">
        <f>_xll.qlTenorBasisForwardRate($V$13,AD85,_xll.ohTrigger($AA$9:$AA$12))</f>
        <v>1.4791051277827387E-2</v>
      </c>
      <c r="AH85" s="49">
        <f>_xll.qlTenorBasisForwardRate2($V$13,AD85,AE85,_xll.ohTrigger($AA$9:$AA$12))</f>
        <v>1.4791051277827387E-2</v>
      </c>
      <c r="AI85" s="49">
        <f>_xll.qlIndexFixing($V$5,_xll.qlInterestRateIndexFixingDate($V$5,AD85,trigger),,trigger)</f>
        <v>1.4699632646337902E-2</v>
      </c>
      <c r="AJ85" s="49">
        <f t="shared" si="13"/>
        <v>9.1418631489485064E-5</v>
      </c>
      <c r="AK85" s="52">
        <f t="shared" si="14"/>
        <v>0.99381932833763298</v>
      </c>
      <c r="AN85" s="70">
        <v>42998</v>
      </c>
      <c r="AO85" s="71">
        <f>_xll.qlTenorBasisForwardRate($V$13,AN85,trigger)*_xll.qlInterpolationInterpolate($AK$1,AN85)</f>
        <v>5.2550356577544968E-4</v>
      </c>
    </row>
    <row r="86" spans="29:41" x14ac:dyDescent="0.2">
      <c r="AC86" s="44" t="s">
        <v>74</v>
      </c>
      <c r="AD86" s="45">
        <f>_xll.qlCalendarAdvance(calendar,AD85,AC86,,,trigger)</f>
        <v>44865</v>
      </c>
      <c r="AE86" s="45">
        <f>_xll.qlInterestRateIndexMaturity($V$5,AD86,trigger)</f>
        <v>44957</v>
      </c>
      <c r="AF86" s="49">
        <f>_xll.qlTenorBasisValue($V$13,AD86,trigger)</f>
        <v>1.5882509834946243E-3</v>
      </c>
      <c r="AG86" s="49">
        <f>_xll.qlTenorBasisForwardRate($V$13,AD86,_xll.ohTrigger($AA$9:$AA$12))</f>
        <v>1.4990430532488637E-2</v>
      </c>
      <c r="AH86" s="49">
        <f>_xll.qlTenorBasisForwardRate2($V$13,AD86,AE86,_xll.ohTrigger($AA$9:$AA$12))</f>
        <v>1.4990430532488637E-2</v>
      </c>
      <c r="AI86" s="49">
        <f>_xll.qlIndexFixing($V$5,_xll.qlInterestRateIndexFixingDate($V$5,AD86,trigger),,trigger)</f>
        <v>1.4901476348727918E-2</v>
      </c>
      <c r="AJ86" s="49">
        <f t="shared" si="13"/>
        <v>8.8954183760718911E-5</v>
      </c>
      <c r="AK86" s="52">
        <f t="shared" si="14"/>
        <v>0.99406593536003329</v>
      </c>
      <c r="AN86" s="70">
        <v>43026</v>
      </c>
      <c r="AO86" s="71">
        <f>_xll.qlTenorBasisForwardRate($V$13,AN86,trigger)*_xll.qlInterpolationInterpolate($AK$1,AN86)</f>
        <v>6.9709604509761024E-4</v>
      </c>
    </row>
    <row r="87" spans="29:41" x14ac:dyDescent="0.2">
      <c r="AC87" s="44" t="s">
        <v>74</v>
      </c>
      <c r="AD87" s="45">
        <f>_xll.qlCalendarAdvance(calendar,AD86,AC87,,,trigger)</f>
        <v>44895</v>
      </c>
      <c r="AE87" s="45">
        <f>_xll.qlInterestRateIndexMaturity($V$5,AD87,trigger)</f>
        <v>44985</v>
      </c>
      <c r="AF87" s="49">
        <f>_xll.qlTenorBasisValue($V$13,AD87,trigger)</f>
        <v>1.5826845417179045E-3</v>
      </c>
      <c r="AG87" s="49">
        <f>_xll.qlTenorBasisForwardRate($V$13,AD87,_xll.ohTrigger($AA$9:$AA$12))</f>
        <v>1.5165381767352493E-2</v>
      </c>
      <c r="AH87" s="49">
        <f>_xll.qlTenorBasisForwardRate2($V$13,AD87,AE87,_xll.ohTrigger($AA$9:$AA$12))</f>
        <v>1.5165381767352493E-2</v>
      </c>
      <c r="AI87" s="49">
        <f>_xll.qlIndexFixing($V$5,_xll.qlInterestRateIndexFixingDate($V$5,AD87,trigger),,trigger)</f>
        <v>1.5078481096537644E-2</v>
      </c>
      <c r="AJ87" s="49">
        <f t="shared" si="13"/>
        <v>8.6900670814848979E-5</v>
      </c>
      <c r="AK87" s="52">
        <f t="shared" si="14"/>
        <v>0.99426979998604947</v>
      </c>
      <c r="AN87" s="70">
        <v>43054</v>
      </c>
      <c r="AO87" s="71">
        <f>_xll.qlTenorBasisForwardRate($V$13,AN87,trigger)*_xll.qlInterpolationInterpolate($AK$1,AN87)</f>
        <v>8.8513606753247312E-4</v>
      </c>
    </row>
    <row r="88" spans="29:41" x14ac:dyDescent="0.2">
      <c r="AC88" s="44" t="s">
        <v>74</v>
      </c>
      <c r="AD88" s="45">
        <f>_xll.qlCalendarAdvance(calendar,AD87,AC88,,,trigger)</f>
        <v>44925</v>
      </c>
      <c r="AE88" s="45">
        <f>_xll.qlInterestRateIndexMaturity($V$5,AD88,trigger)</f>
        <v>45016</v>
      </c>
      <c r="AF88" s="49">
        <f>_xll.qlTenorBasisValue($V$13,AD88,trigger)</f>
        <v>1.5770218451408695E-3</v>
      </c>
      <c r="AG88" s="49">
        <f>_xll.qlTenorBasisForwardRate($V$13,AD88,_xll.ohTrigger($AA$9:$AA$12))</f>
        <v>1.5348131477587363E-2</v>
      </c>
      <c r="AH88" s="49">
        <f>_xll.qlTenorBasisForwardRate2($V$13,AD88,AE88,_xll.ohTrigger($AA$9:$AA$12))</f>
        <v>1.5348131477587363E-2</v>
      </c>
      <c r="AI88" s="49">
        <f>_xll.qlIndexFixing($V$5,_xll.qlInterestRateIndexFixingDate($V$5,AD88,trigger),,trigger)</f>
        <v>1.526325332788569E-2</v>
      </c>
      <c r="AJ88" s="49">
        <f t="shared" si="13"/>
        <v>8.487814970167297E-5</v>
      </c>
      <c r="AK88" s="52">
        <f t="shared" si="14"/>
        <v>0.99446980566816101</v>
      </c>
      <c r="AN88" s="70">
        <v>43089</v>
      </c>
      <c r="AO88" s="71">
        <f>_xll.qlTenorBasisForwardRate($V$13,AN88,trigger)*_xll.qlInterpolationInterpolate($AK$1,AN88)</f>
        <v>1.1272730789242402E-3</v>
      </c>
    </row>
    <row r="89" spans="29:41" x14ac:dyDescent="0.2">
      <c r="AC89" s="44" t="s">
        <v>74</v>
      </c>
      <c r="AD89" s="45">
        <f>_xll.qlCalendarAdvance(calendar,AD88,AC89,,,trigger)</f>
        <v>44956</v>
      </c>
      <c r="AE89" s="45">
        <f>_xll.qlInterestRateIndexMaturity($V$5,AD89,trigger)</f>
        <v>45044</v>
      </c>
      <c r="AF89" s="49">
        <f>_xll.qlTenorBasisValue($V$13,AD89,trigger)</f>
        <v>1.5710728593556016E-3</v>
      </c>
      <c r="AG89" s="49">
        <f>_xll.qlTenorBasisForwardRate($V$13,AD89,_xll.ohTrigger($AA$9:$AA$12))</f>
        <v>1.5521490089185252E-2</v>
      </c>
      <c r="AH89" s="49">
        <f>_xll.qlTenorBasisForwardRate2($V$13,AD89,AE89,_xll.ohTrigger($AA$9:$AA$12))</f>
        <v>1.5521490089185252E-2</v>
      </c>
      <c r="AI89" s="49">
        <f>_xll.qlIndexFixing($V$5,_xll.qlInterestRateIndexFixingDate($V$5,AD89,trigger),,trigger)</f>
        <v>1.5438503131570389E-2</v>
      </c>
      <c r="AJ89" s="49">
        <f t="shared" si="13"/>
        <v>8.2986957614862578E-5</v>
      </c>
      <c r="AK89" s="52">
        <f t="shared" si="14"/>
        <v>0.99465341554592845</v>
      </c>
      <c r="AN89" s="70">
        <v>43117</v>
      </c>
      <c r="AO89" s="71">
        <f>_xll.qlTenorBasisForwardRate($V$13,AN89,trigger)*_xll.qlInterpolationInterpolate($AK$1,AN89)</f>
        <v>1.328154082357635E-3</v>
      </c>
    </row>
    <row r="90" spans="29:41" x14ac:dyDescent="0.2">
      <c r="AC90" s="44" t="s">
        <v>74</v>
      </c>
      <c r="AD90" s="45">
        <f>_xll.qlCalendarAdvance(calendar,AD89,AC90,,,trigger)</f>
        <v>44985</v>
      </c>
      <c r="AE90" s="45">
        <f>_xll.qlInterestRateIndexMaturity($V$5,AD90,trigger)</f>
        <v>45077</v>
      </c>
      <c r="AF90" s="49">
        <f>_xll.qlTenorBasisValue($V$13,AD90,trigger)</f>
        <v>1.5654211317665334E-3</v>
      </c>
      <c r="AG90" s="49">
        <f>_xll.qlTenorBasisForwardRate($V$13,AD90,_xll.ohTrigger($AA$9:$AA$12))</f>
        <v>1.5703595979732574E-2</v>
      </c>
      <c r="AH90" s="49">
        <f>_xll.qlTenorBasisForwardRate2($V$13,AD90,AE90,_xll.ohTrigger($AA$9:$AA$12))</f>
        <v>1.5703595979732574E-2</v>
      </c>
      <c r="AI90" s="49">
        <f>_xll.qlIndexFixing($V$5,_xll.qlInterestRateIndexFixingDate($V$5,AD90,trigger),,trigger)</f>
        <v>1.5622523773552903E-2</v>
      </c>
      <c r="AJ90" s="49">
        <f t="shared" si="13"/>
        <v>8.10722061796703E-5</v>
      </c>
      <c r="AK90" s="52">
        <f t="shared" si="14"/>
        <v>0.99483734768238408</v>
      </c>
      <c r="AN90" s="70">
        <v>43152</v>
      </c>
      <c r="AO90" s="71">
        <f>_xll.qlTenorBasisForwardRate($V$13,AN90,trigger)*_xll.qlInterpolationInterpolate($AK$1,AN90)</f>
        <v>1.5773360902170842E-3</v>
      </c>
    </row>
    <row r="91" spans="29:41" x14ac:dyDescent="0.2">
      <c r="AC91" s="44" t="s">
        <v>74</v>
      </c>
      <c r="AD91" s="45">
        <f>_xll.qlCalendarAdvance(calendar,AD90,AC91,,,trigger)</f>
        <v>45013</v>
      </c>
      <c r="AE91" s="45">
        <f>_xll.qlInterestRateIndexMaturity($V$5,AD91,trigger)</f>
        <v>45105</v>
      </c>
      <c r="AF91" s="49">
        <f>_xll.qlTenorBasisValue($V$13,AD91,trigger)</f>
        <v>1.5598877146659139E-3</v>
      </c>
      <c r="AG91" s="49">
        <f>_xll.qlTenorBasisForwardRate($V$13,AD91,_xll.ohTrigger($AA$9:$AA$12))</f>
        <v>1.5864849131758556E-2</v>
      </c>
      <c r="AH91" s="49">
        <f>_xll.qlTenorBasisForwardRate2($V$13,AD91,AE91,_xll.ohTrigger($AA$9:$AA$12))</f>
        <v>1.5864849131758556E-2</v>
      </c>
      <c r="AI91" s="49">
        <f>_xll.qlIndexFixing($V$5,_xll.qlInterestRateIndexFixingDate($V$5,AD91,trigger),,trigger)</f>
        <v>1.5785516433717284E-2</v>
      </c>
      <c r="AJ91" s="49">
        <f t="shared" si="13"/>
        <v>7.9332698041272021E-5</v>
      </c>
      <c r="AK91" s="52">
        <f t="shared" si="14"/>
        <v>0.99499946722578902</v>
      </c>
      <c r="AN91" s="70">
        <v>43180</v>
      </c>
      <c r="AO91" s="71">
        <f>_xll.qlTenorBasisForwardRate($V$13,AN91,trigger)*_xll.qlInterpolationInterpolate($AK$1,AN91)</f>
        <v>1.7899892859325193E-3</v>
      </c>
    </row>
    <row r="92" spans="29:41" x14ac:dyDescent="0.2">
      <c r="AC92" s="44" t="s">
        <v>74</v>
      </c>
      <c r="AD92" s="45">
        <f>_xll.qlCalendarAdvance(calendar,AD91,AC92,,,trigger)</f>
        <v>45044</v>
      </c>
      <c r="AE92" s="45">
        <f>_xll.qlInterestRateIndexMaturity($V$5,AD92,trigger)</f>
        <v>45138</v>
      </c>
      <c r="AF92" s="49">
        <f>_xll.qlTenorBasisValue($V$13,AD92,trigger)</f>
        <v>1.5536768261685974E-3</v>
      </c>
      <c r="AG92" s="49">
        <f>_xll.qlTenorBasisForwardRate($V$13,AD92,_xll.ohTrigger($AA$9:$AA$12))</f>
        <v>1.6047340541120624E-2</v>
      </c>
      <c r="AH92" s="49">
        <f>_xll.qlTenorBasisForwardRate2($V$13,AD92,AE92,_xll.ohTrigger($AA$9:$AA$12))</f>
        <v>1.6047340541120624E-2</v>
      </c>
      <c r="AI92" s="49">
        <f>_xll.qlIndexFixing($V$5,_xll.qlInterestRateIndexFixingDate($V$5,AD92,trigger),,trigger)</f>
        <v>1.5970027879621443E-2</v>
      </c>
      <c r="AJ92" s="49">
        <f t="shared" si="13"/>
        <v>7.731266149918134E-5</v>
      </c>
      <c r="AK92" s="52">
        <f t="shared" si="14"/>
        <v>0.99518221344520785</v>
      </c>
      <c r="AN92" s="70">
        <v>43208</v>
      </c>
      <c r="AO92" s="71">
        <f>_xll.qlTenorBasisForwardRate($V$13,AN92,trigger)*_xll.qlInterpolationInterpolate($AK$1,AN92)</f>
        <v>1.9880206601923891E-3</v>
      </c>
    </row>
    <row r="93" spans="29:41" x14ac:dyDescent="0.2">
      <c r="AC93" s="44" t="s">
        <v>74</v>
      </c>
      <c r="AD93" s="45">
        <f>_xll.qlCalendarAdvance(calendar,AD92,AC93,,,trigger)</f>
        <v>45075</v>
      </c>
      <c r="AE93" s="45">
        <f>_xll.qlInterestRateIndexMaturity($V$5,AD93,trigger)</f>
        <v>45167</v>
      </c>
      <c r="AF93" s="49">
        <f>_xll.qlTenorBasisValue($V$13,AD93,trigger)</f>
        <v>1.547380345698066E-3</v>
      </c>
      <c r="AG93" s="49">
        <f>_xll.qlTenorBasisForwardRate($V$13,AD93,_xll.ohTrigger($AA$9:$AA$12))</f>
        <v>1.6214685915616769E-2</v>
      </c>
      <c r="AH93" s="49">
        <f>_xll.qlTenorBasisForwardRate2($V$13,AD93,AE93,_xll.ohTrigger($AA$9:$AA$12))</f>
        <v>1.6214685915616769E-2</v>
      </c>
      <c r="AI93" s="49">
        <f>_xll.qlIndexFixing($V$5,_xll.qlInterestRateIndexFixingDate($V$5,AD93,trigger),,trigger)</f>
        <v>1.6139354934654074E-2</v>
      </c>
      <c r="AJ93" s="49">
        <f t="shared" si="13"/>
        <v>7.5330980962694943E-5</v>
      </c>
      <c r="AK93" s="52">
        <f t="shared" si="14"/>
        <v>0.99535415108533543</v>
      </c>
      <c r="AN93" s="70">
        <v>43236</v>
      </c>
      <c r="AO93" s="71">
        <f>_xll.qlTenorBasisForwardRate($V$13,AN93,trigger)*_xll.qlInterpolationInterpolate($AK$1,AN93)</f>
        <v>2.1936802298288868E-3</v>
      </c>
    </row>
    <row r="94" spans="29:41" x14ac:dyDescent="0.2">
      <c r="AC94" s="44" t="s">
        <v>74</v>
      </c>
      <c r="AD94" s="45">
        <f>_xll.qlCalendarAdvance(calendar,AD93,AC94,,,trigger)</f>
        <v>45106</v>
      </c>
      <c r="AE94" s="45">
        <f>_xll.qlInterestRateIndexMaturity($V$5,AD94,trigger)</f>
        <v>45198</v>
      </c>
      <c r="AF94" s="49">
        <f>_xll.qlTenorBasisValue($V$13,AD94,trigger)</f>
        <v>1.5410016257542977E-3</v>
      </c>
      <c r="AG94" s="49">
        <f>_xll.qlTenorBasisForwardRate($V$13,AD94,_xll.ohTrigger($AA$9:$AA$12))</f>
        <v>1.6385786493315034E-2</v>
      </c>
      <c r="AH94" s="49">
        <f>_xll.qlTenorBasisForwardRate2($V$13,AD94,AE94,_xll.ohTrigger($AA$9:$AA$12))</f>
        <v>1.6385786493315034E-2</v>
      </c>
      <c r="AI94" s="49">
        <f>_xll.qlIndexFixing($V$5,_xll.qlInterestRateIndexFixingDate($V$5,AD94,trigger),,trigger)</f>
        <v>1.6312618735554646E-2</v>
      </c>
      <c r="AJ94" s="49">
        <f t="shared" si="13"/>
        <v>7.3167757760388141E-5</v>
      </c>
      <c r="AK94" s="52">
        <f t="shared" si="14"/>
        <v>0.99553468136605838</v>
      </c>
      <c r="AN94" s="70">
        <v>43271</v>
      </c>
      <c r="AO94" s="71">
        <f>_xll.qlTenorBasisForwardRate($V$13,AN94,trigger)*_xll.qlInterpolationInterpolate($AK$1,AN94)</f>
        <v>2.4461970051864843E-3</v>
      </c>
    </row>
    <row r="95" spans="29:41" x14ac:dyDescent="0.2">
      <c r="AC95" s="44" t="s">
        <v>74</v>
      </c>
      <c r="AD95" s="45">
        <f>_xll.qlCalendarAdvance(calendar,AD94,AC95,,,trigger)</f>
        <v>45138</v>
      </c>
      <c r="AE95" s="45">
        <f>_xll.qlInterestRateIndexMaturity($V$5,AD95,trigger)</f>
        <v>45230</v>
      </c>
      <c r="AF95" s="49">
        <f>_xll.qlTenorBasisValue($V$13,AD95,trigger)</f>
        <v>1.5343343545406252E-3</v>
      </c>
      <c r="AG95" s="49">
        <f>_xll.qlTenorBasisForwardRate($V$13,AD95,_xll.ohTrigger($AA$9:$AA$12))</f>
        <v>1.655950567807753E-2</v>
      </c>
      <c r="AH95" s="49">
        <f>_xll.qlTenorBasisForwardRate2($V$13,AD95,AE95,_xll.ohTrigger($AA$9:$AA$12))</f>
        <v>1.655950567807753E-2</v>
      </c>
      <c r="AI95" s="49">
        <f>_xll.qlIndexFixing($V$5,_xll.qlInterestRateIndexFixingDate($V$5,AD95,trigger),,trigger)</f>
        <v>1.6488751016679872E-2</v>
      </c>
      <c r="AJ95" s="49">
        <f t="shared" si="13"/>
        <v>7.0754661397658125E-5</v>
      </c>
      <c r="AK95" s="52">
        <f t="shared" si="14"/>
        <v>0.99572724797628909</v>
      </c>
      <c r="AN95" s="70">
        <v>43299</v>
      </c>
      <c r="AO95" s="71">
        <f>_xll.qlTenorBasisForwardRate($V$13,AN95,trigger)*_xll.qlInterpolationInterpolate($AK$1,AN95)</f>
        <v>2.6483069413531187E-3</v>
      </c>
    </row>
    <row r="96" spans="29:41" x14ac:dyDescent="0.2">
      <c r="AC96" s="44" t="s">
        <v>74</v>
      </c>
      <c r="AD96" s="45">
        <f>_xll.qlCalendarAdvance(calendar,AD95,AC96,,,trigger)</f>
        <v>45169</v>
      </c>
      <c r="AE96" s="45">
        <f>_xll.qlInterestRateIndexMaturity($V$5,AD96,trigger)</f>
        <v>45260</v>
      </c>
      <c r="AF96" s="49">
        <f>_xll.qlTenorBasisValue($V$13,AD96,trigger)</f>
        <v>1.5277985284706654E-3</v>
      </c>
      <c r="AG96" s="49">
        <f>_xll.qlTenorBasisForwardRate($V$13,AD96,_xll.ohTrigger($AA$9:$AA$12))</f>
        <v>1.672096420722035E-2</v>
      </c>
      <c r="AH96" s="49">
        <f>_xll.qlTenorBasisForwardRate2($V$13,AD96,AE96,_xll.ohTrigger($AA$9:$AA$12))</f>
        <v>1.672096420722035E-2</v>
      </c>
      <c r="AI96" s="49">
        <f>_xll.qlIndexFixing($V$5,_xll.qlInterestRateIndexFixingDate($V$5,AD96,trigger),,trigger)</f>
        <v>1.6652767734584312E-2</v>
      </c>
      <c r="AJ96" s="49">
        <f t="shared" si="13"/>
        <v>6.8196472636037481E-5</v>
      </c>
      <c r="AK96" s="52">
        <f t="shared" si="14"/>
        <v>0.99592149879690617</v>
      </c>
      <c r="AN96" s="70">
        <v>43327</v>
      </c>
      <c r="AO96" s="71">
        <f>_xll.qlTenorBasisForwardRate($V$13,AN96,trigger)*_xll.qlInterpolationInterpolate($AK$1,AN96)</f>
        <v>2.850575513198022E-3</v>
      </c>
    </row>
    <row r="97" spans="29:37" x14ac:dyDescent="0.2">
      <c r="AC97" s="44" t="s">
        <v>74</v>
      </c>
      <c r="AD97" s="45">
        <f>_xll.qlCalendarAdvance(calendar,AD96,AC97,,,trigger)</f>
        <v>45201</v>
      </c>
      <c r="AE97" s="45">
        <f>_xll.qlInterestRateIndexMaturity($V$5,AD97,trigger)</f>
        <v>45293</v>
      </c>
      <c r="AF97" s="49">
        <f>_xll.qlTenorBasisValue($V$13,AD97,trigger)</f>
        <v>1.5209758383571532E-3</v>
      </c>
      <c r="AG97" s="49">
        <f>_xll.qlTenorBasisForwardRate($V$13,AD97,_xll.ohTrigger($AA$9:$AA$12))</f>
        <v>1.6888205805317739E-2</v>
      </c>
      <c r="AH97" s="49">
        <f>_xll.qlTenorBasisForwardRate2($V$13,AD97,AE97,_xll.ohTrigger($AA$9:$AA$12))</f>
        <v>1.6888205805317739E-2</v>
      </c>
      <c r="AI97" s="49">
        <f>_xll.qlIndexFixing($V$5,_xll.qlInterestRateIndexFixingDate($V$5,AD97,trigger),,trigger)</f>
        <v>1.682316853537514E-2</v>
      </c>
      <c r="AJ97" s="49">
        <f t="shared" si="13"/>
        <v>6.5037269942599951E-5</v>
      </c>
      <c r="AK97" s="52">
        <f t="shared" si="14"/>
        <v>0.99614895325812991</v>
      </c>
    </row>
    <row r="98" spans="29:37" x14ac:dyDescent="0.2">
      <c r="AC98" s="44" t="s">
        <v>74</v>
      </c>
      <c r="AD98" s="45">
        <f>_xll.qlCalendarAdvance(calendar,AD97,AC98,,,trigger)</f>
        <v>45232</v>
      </c>
      <c r="AE98" s="45">
        <f>_xll.qlInterestRateIndexMaturity($V$5,AD98,trigger)</f>
        <v>45324</v>
      </c>
      <c r="AF98" s="49">
        <f>_xll.qlTenorBasisValue($V$13,AD98,trigger)</f>
        <v>1.5142958475052736E-3</v>
      </c>
      <c r="AG98" s="49">
        <f>_xll.qlTenorBasisForwardRate($V$13,AD98,_xll.ohTrigger($AA$9:$AA$12))</f>
        <v>1.7040853174138539E-2</v>
      </c>
      <c r="AH98" s="49">
        <f>_xll.qlTenorBasisForwardRate2($V$13,AD98,AE98,_xll.ohTrigger($AA$9:$AA$12))</f>
        <v>1.7040853174138539E-2</v>
      </c>
      <c r="AI98" s="49">
        <f>_xll.qlIndexFixing($V$5,_xll.qlInterestRateIndexFixingDate($V$5,AD98,trigger),,trigger)</f>
        <v>1.6979442970864685E-2</v>
      </c>
      <c r="AJ98" s="49">
        <f t="shared" si="13"/>
        <v>6.1410203273853936E-5</v>
      </c>
      <c r="AK98" s="52">
        <f t="shared" si="14"/>
        <v>0.99639629526489604</v>
      </c>
    </row>
    <row r="99" spans="29:37" x14ac:dyDescent="0.2">
      <c r="AC99" s="44" t="s">
        <v>74</v>
      </c>
      <c r="AD99" s="45">
        <f>_xll.qlCalendarAdvance(calendar,AD98,AC99,,,trigger)</f>
        <v>45264</v>
      </c>
      <c r="AE99" s="45">
        <f>_xll.qlInterestRateIndexMaturity($V$5,AD99,trigger)</f>
        <v>45355</v>
      </c>
      <c r="AF99" s="49">
        <f>_xll.qlTenorBasisValue($V$13,AD99,trigger)</f>
        <v>1.5073307955272728E-3</v>
      </c>
      <c r="AG99" s="49">
        <f>_xll.qlTenorBasisForwardRate($V$13,AD99,_xll.ohTrigger($AA$9:$AA$12))</f>
        <v>1.7188630590786593E-2</v>
      </c>
      <c r="AH99" s="49">
        <f>_xll.qlTenorBasisForwardRate2($V$13,AD99,AE99,_xll.ohTrigger($AA$9:$AA$12))</f>
        <v>1.7188630590786593E-2</v>
      </c>
      <c r="AI99" s="49">
        <f>_xll.qlIndexFixing($V$5,_xll.qlInterestRateIndexFixingDate($V$5,AD99,trigger),,trigger)</f>
        <v>1.7131724169122908E-2</v>
      </c>
      <c r="AJ99" s="49">
        <f t="shared" si="13"/>
        <v>5.6906421663685536E-5</v>
      </c>
      <c r="AK99" s="52">
        <f t="shared" si="14"/>
        <v>0.99668929869874634</v>
      </c>
    </row>
    <row r="100" spans="29:37" x14ac:dyDescent="0.2">
      <c r="AC100" s="44" t="s">
        <v>74</v>
      </c>
      <c r="AD100" s="45">
        <f>_xll.qlCalendarAdvance(calendar,AD99,AC100,,,trigger)</f>
        <v>45295</v>
      </c>
      <c r="AE100" s="45">
        <f>_xll.qlInterestRateIndexMaturity($V$5,AD100,trigger)</f>
        <v>45386</v>
      </c>
      <c r="AF100" s="49">
        <f>_xll.qlTenorBasisValue($V$13,AD100,trigger)</f>
        <v>1.5005190020477741E-3</v>
      </c>
      <c r="AG100" s="49">
        <f>_xll.qlTenorBasisForwardRate($V$13,AD100,_xll.ohTrigger($AA$9:$AA$12))</f>
        <v>1.7327336615491278E-2</v>
      </c>
      <c r="AH100" s="49">
        <f>_xll.qlTenorBasisForwardRate2($V$13,AD100,AE100,_xll.ohTrigger($AA$9:$AA$12))</f>
        <v>1.7327336615491278E-2</v>
      </c>
      <c r="AI100" s="49">
        <f>_xll.qlIndexFixing($V$5,_xll.qlInterestRateIndexFixingDate($V$5,AD100,trigger),,trigger)</f>
        <v>1.7275877489340716E-2</v>
      </c>
      <c r="AJ100" s="49">
        <f t="shared" si="13"/>
        <v>5.1459126150562445E-5</v>
      </c>
      <c r="AK100" s="52">
        <f t="shared" si="14"/>
        <v>0.99703017680717554</v>
      </c>
    </row>
    <row r="101" spans="29:37" x14ac:dyDescent="0.2">
      <c r="AC101" s="44" t="s">
        <v>74</v>
      </c>
      <c r="AD101" s="45">
        <f>_xll.qlCalendarAdvance(calendar,AD100,AC101,,,trigger)</f>
        <v>45327</v>
      </c>
      <c r="AE101" s="45">
        <f>_xll.qlInterestRateIndexMaturity($V$5,AD101,trigger)</f>
        <v>45418</v>
      </c>
      <c r="AF101" s="49">
        <f>_xll.qlTenorBasisValue($V$13,AD101,trigger)</f>
        <v>1.4934240586677214E-3</v>
      </c>
      <c r="AG101" s="49">
        <f>_xll.qlTenorBasisForwardRate($V$13,AD101,_xll.ohTrigger($AA$9:$AA$12))</f>
        <v>1.7462949392398282E-2</v>
      </c>
      <c r="AH101" s="49">
        <f>_xll.qlTenorBasisForwardRate2($V$13,AD101,AE101,_xll.ohTrigger($AA$9:$AA$12))</f>
        <v>1.7462949392398282E-2</v>
      </c>
      <c r="AI101" s="49">
        <f>_xll.qlIndexFixing($V$5,_xll.qlInterestRateIndexFixingDate($V$5,AD101,trigger),,trigger)</f>
        <v>1.7418377559483663E-2</v>
      </c>
      <c r="AJ101" s="49">
        <f t="shared" si="13"/>
        <v>4.4571832914619414E-5</v>
      </c>
      <c r="AK101" s="52">
        <f t="shared" si="14"/>
        <v>0.99744763430775207</v>
      </c>
    </row>
    <row r="102" spans="29:37" x14ac:dyDescent="0.2">
      <c r="AC102" s="44" t="s">
        <v>74</v>
      </c>
      <c r="AD102" s="45">
        <f>_xll.qlCalendarAdvance(calendar,AD101,AC102,,,trigger)</f>
        <v>45356</v>
      </c>
      <c r="AE102" s="45">
        <f>_xll.qlInterestRateIndexMaturity($V$5,AD102,trigger)</f>
        <v>45448</v>
      </c>
      <c r="AF102" s="49">
        <f>_xll.qlTenorBasisValue($V$13,AD102,trigger)</f>
        <v>1.4869411645040736E-3</v>
      </c>
      <c r="AG102" s="49">
        <f>_xll.qlTenorBasisForwardRate($V$13,AD102,_xll.ohTrigger($AA$9:$AA$12))</f>
        <v>1.7581338227090144E-2</v>
      </c>
      <c r="AH102" s="49">
        <f>_xll.qlTenorBasisForwardRate2($V$13,AD102,AE102,_xll.ohTrigger($AA$9:$AA$12))</f>
        <v>1.7581338227090144E-2</v>
      </c>
      <c r="AI102" s="49">
        <f>_xll.qlIndexFixing($V$5,_xll.qlInterestRateIndexFixingDate($V$5,AD102,trigger),,trigger)</f>
        <v>1.7544450812204057E-2</v>
      </c>
      <c r="AJ102" s="49">
        <f t="shared" si="13"/>
        <v>3.6887414886086628E-5</v>
      </c>
      <c r="AK102" s="52">
        <f t="shared" si="14"/>
        <v>0.99790189947945773</v>
      </c>
    </row>
    <row r="103" spans="29:37" x14ac:dyDescent="0.2">
      <c r="AC103" s="44" t="s">
        <v>74</v>
      </c>
      <c r="AD103" s="45">
        <f>_xll.qlCalendarAdvance(calendar,AD102,AC103,,,trigger)</f>
        <v>45387</v>
      </c>
      <c r="AE103" s="45">
        <f>_xll.qlInterestRateIndexMaturity($V$5,AD103,trigger)</f>
        <v>45478</v>
      </c>
      <c r="AF103" s="49">
        <f>_xll.qlTenorBasisValue($V$13,AD103,trigger)</f>
        <v>1.4799579548702908E-3</v>
      </c>
      <c r="AG103" s="49">
        <f>_xll.qlTenorBasisForwardRate($V$13,AD103,_xll.ohTrigger($AA$9:$AA$12))</f>
        <v>1.7695745218558111E-2</v>
      </c>
      <c r="AH103" s="49">
        <f>_xll.qlTenorBasisForwardRate2($V$13,AD103,AE103,_xll.ohTrigger($AA$9:$AA$12))</f>
        <v>1.7695745218558111E-2</v>
      </c>
      <c r="AI103" s="49">
        <f>_xll.qlIndexFixing($V$5,_xll.qlInterestRateIndexFixingDate($V$5,AD103,trigger),,trigger)</f>
        <v>1.7668303642369577E-2</v>
      </c>
      <c r="AJ103" s="49">
        <f t="shared" si="13"/>
        <v>2.7441576188533962E-5</v>
      </c>
      <c r="AK103" s="52">
        <f t="shared" si="14"/>
        <v>0.99844925569115028</v>
      </c>
    </row>
    <row r="104" spans="29:37" x14ac:dyDescent="0.2">
      <c r="AC104" s="44" t="s">
        <v>74</v>
      </c>
      <c r="AD104" s="45">
        <f>_xll.qlCalendarAdvance(calendar,AD103,AC104,,,trigger)</f>
        <v>45418</v>
      </c>
      <c r="AE104" s="45">
        <f>_xll.qlInterestRateIndexMaturity($V$5,AD104,trigger)</f>
        <v>45510</v>
      </c>
      <c r="AF104" s="49">
        <f>_xll.qlTenorBasisValue($V$13,AD104,trigger)</f>
        <v>1.472922363415498E-3</v>
      </c>
      <c r="AG104" s="49">
        <f>_xll.qlTenorBasisForwardRate($V$13,AD104,_xll.ohTrigger($AA$9:$AA$12))</f>
        <v>1.7806727352378829E-2</v>
      </c>
      <c r="AH104" s="49">
        <f>_xll.qlTenorBasisForwardRate2($V$13,AD104,AE104,_xll.ohTrigger($AA$9:$AA$12))</f>
        <v>1.7806727352378829E-2</v>
      </c>
      <c r="AI104" s="49">
        <f>_xll.qlIndexFixing($V$5,_xll.qlInterestRateIndexFixingDate($V$5,AD104,trigger),,trigger)</f>
        <v>1.7790891812670614E-2</v>
      </c>
      <c r="AJ104" s="49">
        <f t="shared" si="13"/>
        <v>1.5835539708214386E-5</v>
      </c>
      <c r="AK104" s="52">
        <f t="shared" si="14"/>
        <v>0.99911069904116334</v>
      </c>
    </row>
    <row r="105" spans="29:37" x14ac:dyDescent="0.2">
      <c r="AC105" s="44" t="s">
        <v>74</v>
      </c>
      <c r="AD105" s="45">
        <f>_xll.qlCalendarAdvance(calendar,AD104,AC105,,,trigger)</f>
        <v>45449</v>
      </c>
      <c r="AE105" s="45">
        <f>_xll.qlInterestRateIndexMaturity($V$5,AD105,trigger)</f>
        <v>45541</v>
      </c>
      <c r="AF105" s="49">
        <f>_xll.qlTenorBasisValue($V$13,AD105,trigger)</f>
        <v>1.4658369989947895E-3</v>
      </c>
      <c r="AG105" s="49">
        <f>_xll.qlTenorBasisForwardRate($V$13,AD105,_xll.ohTrigger($AA$9:$AA$12))</f>
        <v>1.790751055751762E-2</v>
      </c>
      <c r="AH105" s="49">
        <f>_xll.qlTenorBasisForwardRate2($V$13,AD105,AE105,_xll.ohTrigger($AA$9:$AA$12))</f>
        <v>1.790751055751762E-2</v>
      </c>
      <c r="AI105" s="49">
        <f>_xll.qlIndexFixing($V$5,_xll.qlInterestRateIndexFixingDate($V$5,AD105,trigger),,trigger)</f>
        <v>1.7905094530906669E-2</v>
      </c>
      <c r="AJ105" s="49">
        <f t="shared" si="13"/>
        <v>2.4160266109511663E-6</v>
      </c>
      <c r="AK105" s="52">
        <f t="shared" si="14"/>
        <v>0.99986508305533639</v>
      </c>
    </row>
    <row r="106" spans="29:37" x14ac:dyDescent="0.2">
      <c r="AC106" s="44" t="s">
        <v>74</v>
      </c>
      <c r="AD106" s="45">
        <f>_xll.qlCalendarAdvance(calendar,AD105,AC106,,,trigger)</f>
        <v>45481</v>
      </c>
      <c r="AE106" s="45">
        <f>_xll.qlInterestRateIndexMaturity($V$5,AD106,trigger)</f>
        <v>45573</v>
      </c>
      <c r="AF106" s="49">
        <f>_xll.qlTenorBasisValue($V$13,AD106,trigger)</f>
        <v>1.4584735690950854E-3</v>
      </c>
      <c r="AG106" s="49">
        <f>_xll.qlTenorBasisForwardRate($V$13,AD106,_xll.ohTrigger($AA$9:$AA$12))</f>
        <v>1.8002938997695402E-2</v>
      </c>
      <c r="AH106" s="49">
        <f>_xll.qlTenorBasisForwardRate2($V$13,AD106,AE106,_xll.ohTrigger($AA$9:$AA$12))</f>
        <v>1.8002938997695402E-2</v>
      </c>
      <c r="AI106" s="49">
        <f>_xll.qlIndexFixing($V$5,_xll.qlInterestRateIndexFixingDate($V$5,AD106,trigger),,trigger)</f>
        <v>1.8016677004153922E-2</v>
      </c>
      <c r="AJ106" s="49">
        <f t="shared" si="13"/>
        <v>-1.3738006458520469E-5</v>
      </c>
      <c r="AK106" s="52">
        <f t="shared" si="14"/>
        <v>1.0007630979841835</v>
      </c>
    </row>
    <row r="107" spans="29:37" x14ac:dyDescent="0.2">
      <c r="AC107" s="44" t="s">
        <v>74</v>
      </c>
      <c r="AD107" s="45">
        <f>_xll.qlCalendarAdvance(calendar,AD106,AC107,,,trigger)</f>
        <v>45512</v>
      </c>
      <c r="AE107" s="45">
        <f>_xll.qlInterestRateIndexMaturity($V$5,AD107,trigger)</f>
        <v>45604</v>
      </c>
      <c r="AF107" s="49">
        <f>_xll.qlTenorBasisValue($V$13,AD107,trigger)</f>
        <v>1.4512948447439216E-3</v>
      </c>
      <c r="AG107" s="49">
        <f>_xll.qlTenorBasisForwardRate($V$13,AD107,_xll.ohTrigger($AA$9:$AA$12))</f>
        <v>1.8087943000514646E-2</v>
      </c>
      <c r="AH107" s="49">
        <f>_xll.qlTenorBasisForwardRate2($V$13,AD107,AE107,_xll.ohTrigger($AA$9:$AA$12))</f>
        <v>1.8087943000514646E-2</v>
      </c>
      <c r="AI107" s="49">
        <f>_xll.qlIndexFixing($V$5,_xll.qlInterestRateIndexFixingDate($V$5,AD107,trigger),,trigger)</f>
        <v>1.8119226056548088E-2</v>
      </c>
      <c r="AJ107" s="49">
        <f t="shared" si="13"/>
        <v>-3.1283056033441781E-5</v>
      </c>
      <c r="AK107" s="52">
        <f t="shared" si="14"/>
        <v>1.0017294977119593</v>
      </c>
    </row>
    <row r="108" spans="29:37" x14ac:dyDescent="0.2">
      <c r="AC108" s="44" t="s">
        <v>74</v>
      </c>
      <c r="AD108" s="45">
        <f>_xll.qlCalendarAdvance(calendar,AD107,AC108,,,trigger)</f>
        <v>45544</v>
      </c>
      <c r="AE108" s="45">
        <f>_xll.qlInterestRateIndexMaturity($V$5,AD108,trigger)</f>
        <v>45635</v>
      </c>
      <c r="AF108" s="49">
        <f>_xll.qlTenorBasisValue($V$13,AD108,trigger)</f>
        <v>1.4438402869252449E-3</v>
      </c>
      <c r="AG108" s="49">
        <f>_xll.qlTenorBasisForwardRate($V$13,AD108,_xll.ohTrigger($AA$9:$AA$12))</f>
        <v>1.8169919665366956E-2</v>
      </c>
      <c r="AH108" s="49">
        <f>_xll.qlTenorBasisForwardRate2($V$13,AD108,AE108,_xll.ohTrigger($AA$9:$AA$12))</f>
        <v>1.8169919665366956E-2</v>
      </c>
      <c r="AI108" s="49">
        <f>_xll.qlIndexFixing($V$5,_xll.qlInterestRateIndexFixingDate($V$5,AD108,trigger),,trigger)</f>
        <v>1.8219280271775364E-2</v>
      </c>
      <c r="AJ108" s="49">
        <f t="shared" si="13"/>
        <v>-4.9360606408407892E-5</v>
      </c>
      <c r="AK108" s="52">
        <f t="shared" si="14"/>
        <v>1.0027166111527996</v>
      </c>
    </row>
    <row r="109" spans="29:37" x14ac:dyDescent="0.2">
      <c r="AC109" s="44" t="s">
        <v>74</v>
      </c>
      <c r="AD109" s="45">
        <f>_xll.qlCalendarAdvance(calendar,AD108,AC109,,,trigger)</f>
        <v>45574</v>
      </c>
      <c r="AE109" s="45">
        <f>_xll.qlInterestRateIndexMaturity($V$5,AD109,trigger)</f>
        <v>45666</v>
      </c>
      <c r="AF109" s="49">
        <f>_xll.qlTenorBasisValue($V$13,AD109,trigger)</f>
        <v>1.4368130995063462E-3</v>
      </c>
      <c r="AG109" s="49">
        <f>_xll.qlTenorBasisForwardRate($V$13,AD109,_xll.ohTrigger($AA$9:$AA$12))</f>
        <v>1.8250301514724149E-2</v>
      </c>
      <c r="AH109" s="49">
        <f>_xll.qlTenorBasisForwardRate2($V$13,AD109,AE109,_xll.ohTrigger($AA$9:$AA$12))</f>
        <v>1.8250301514724149E-2</v>
      </c>
      <c r="AI109" s="49">
        <f>_xll.qlIndexFixing($V$5,_xll.qlInterestRateIndexFixingDate($V$5,AD109,trigger),,trigger)</f>
        <v>1.8315466893695353E-2</v>
      </c>
      <c r="AJ109" s="49">
        <f t="shared" si="13"/>
        <v>-6.5165378971204085E-5</v>
      </c>
      <c r="AK109" s="52">
        <f t="shared" si="14"/>
        <v>1.0035706467051313</v>
      </c>
    </row>
    <row r="110" spans="29:37" x14ac:dyDescent="0.2">
      <c r="AC110" s="44" t="s">
        <v>74</v>
      </c>
      <c r="AD110" s="45">
        <f>_xll.qlCalendarAdvance(calendar,AD109,AC110,,,trigger)</f>
        <v>45607</v>
      </c>
      <c r="AE110" s="45">
        <f>_xll.qlInterestRateIndexMaturity($V$5,AD110,trigger)</f>
        <v>45699</v>
      </c>
      <c r="AF110" s="49">
        <f>_xll.qlTenorBasisValue($V$13,AD110,trigger)</f>
        <v>1.4290426768856735E-3</v>
      </c>
      <c r="AG110" s="49">
        <f>_xll.qlTenorBasisForwardRate($V$13,AD110,_xll.ohTrigger($AA$9:$AA$12))</f>
        <v>1.8340027579000027E-2</v>
      </c>
      <c r="AH110" s="49">
        <f>_xll.qlTenorBasisForwardRate2($V$13,AD110,AE110,_xll.ohTrigger($AA$9:$AA$12))</f>
        <v>1.8340027579000027E-2</v>
      </c>
      <c r="AI110" s="49">
        <f>_xll.qlIndexFixing($V$5,_xll.qlInterestRateIndexFixingDate($V$5,AD110,trigger),,trigger)</f>
        <v>1.8418823843511525E-2</v>
      </c>
      <c r="AJ110" s="49">
        <f t="shared" si="13"/>
        <v>-7.8796264511498543E-5</v>
      </c>
      <c r="AK110" s="52">
        <f t="shared" si="14"/>
        <v>1.0042964092704922</v>
      </c>
    </row>
    <row r="111" spans="29:37" x14ac:dyDescent="0.2">
      <c r="AC111" s="44" t="s">
        <v>74</v>
      </c>
      <c r="AD111" s="45">
        <f>_xll.qlCalendarAdvance(calendar,AD110,AC111,,,trigger)</f>
        <v>45637</v>
      </c>
      <c r="AE111" s="45">
        <f>_xll.qlInterestRateIndexMaturity($V$5,AD111,trigger)</f>
        <v>45727</v>
      </c>
      <c r="AF111" s="49">
        <f>_xll.qlTenorBasisValue($V$13,AD111,trigger)</f>
        <v>1.421944048202992E-3</v>
      </c>
      <c r="AG111" s="49">
        <f>_xll.qlTenorBasisForwardRate($V$13,AD111,_xll.ohTrigger($AA$9:$AA$12))</f>
        <v>1.8421155063369277E-2</v>
      </c>
      <c r="AH111" s="49">
        <f>_xll.qlTenorBasisForwardRate2($V$13,AD111,AE111,_xll.ohTrigger($AA$9:$AA$12))</f>
        <v>1.8421155063369277E-2</v>
      </c>
      <c r="AI111" s="49">
        <f>_xll.qlIndexFixing($V$5,_xll.qlInterestRateIndexFixingDate($V$5,AD111,trigger),,trigger)</f>
        <v>1.8508646070679369E-2</v>
      </c>
      <c r="AJ111" s="49">
        <f t="shared" si="13"/>
        <v>-8.7491007310092073E-5</v>
      </c>
      <c r="AK111" s="52">
        <f t="shared" si="14"/>
        <v>1.0047494854154977</v>
      </c>
    </row>
    <row r="112" spans="29:37" x14ac:dyDescent="0.2">
      <c r="AC112" s="44" t="s">
        <v>74</v>
      </c>
      <c r="AD112" s="45">
        <f>_xll.qlCalendarAdvance(calendar,AD111,AC112,,,trigger)</f>
        <v>45670</v>
      </c>
      <c r="AE112" s="45">
        <f>_xll.qlInterestRateIndexMaturity($V$5,AD112,trigger)</f>
        <v>45761</v>
      </c>
      <c r="AF112" s="49">
        <f>_xll.qlTenorBasisValue($V$13,AD112,trigger)</f>
        <v>1.4140999537209456E-3</v>
      </c>
      <c r="AG112" s="49">
        <f>_xll.qlTenorBasisForwardRate($V$13,AD112,_xll.ohTrigger($AA$9:$AA$12))</f>
        <v>1.8520599411500058E-2</v>
      </c>
      <c r="AH112" s="49">
        <f>_xll.qlTenorBasisForwardRate2($V$13,AD112,AE112,_xll.ohTrigger($AA$9:$AA$12))</f>
        <v>1.8520599411500058E-2</v>
      </c>
      <c r="AI112" s="49">
        <f>_xll.qlIndexFixing($V$5,_xll.qlInterestRateIndexFixingDate($V$5,AD112,trigger),,trigger)</f>
        <v>1.8613904910805824E-2</v>
      </c>
      <c r="AJ112" s="49">
        <f t="shared" si="13"/>
        <v>-9.330549930576526E-5</v>
      </c>
      <c r="AK112" s="52">
        <f t="shared" si="14"/>
        <v>1.0050379308591832</v>
      </c>
    </row>
    <row r="113" spans="29:37" x14ac:dyDescent="0.2">
      <c r="AC113" s="44" t="s">
        <v>74</v>
      </c>
      <c r="AD113" s="45">
        <f>_xll.qlCalendarAdvance(calendar,AD112,AC113,,,trigger)</f>
        <v>45701</v>
      </c>
      <c r="AE113" s="45">
        <f>_xll.qlInterestRateIndexMaturity($V$5,AD113,trigger)</f>
        <v>45790</v>
      </c>
      <c r="AF113" s="49">
        <f>_xll.qlTenorBasisValue($V$13,AD113,trigger)</f>
        <v>1.4066995312716321E-3</v>
      </c>
      <c r="AG113" s="49">
        <f>_xll.qlTenorBasisForwardRate($V$13,AD113,_xll.ohTrigger($AA$9:$AA$12))</f>
        <v>1.8612124053659154E-2</v>
      </c>
      <c r="AH113" s="49">
        <f>_xll.qlTenorBasisForwardRate2($V$13,AD113,AE113,_xll.ohTrigger($AA$9:$AA$12))</f>
        <v>1.8612124053659154E-2</v>
      </c>
      <c r="AI113" s="49">
        <f>_xll.qlIndexFixing($V$5,_xll.qlInterestRateIndexFixingDate($V$5,AD113,trigger),,trigger)</f>
        <v>1.870671105780736E-2</v>
      </c>
      <c r="AJ113" s="49">
        <f t="shared" si="13"/>
        <v>-9.4587004148206227E-5</v>
      </c>
      <c r="AK113" s="52">
        <f t="shared" si="14"/>
        <v>1.0050820101926845</v>
      </c>
    </row>
    <row r="114" spans="29:37" x14ac:dyDescent="0.2">
      <c r="AC114" s="44" t="s">
        <v>74</v>
      </c>
      <c r="AD114" s="45">
        <f>_xll.qlCalendarAdvance(calendar,AD113,AC114,,,trigger)</f>
        <v>45729</v>
      </c>
      <c r="AE114" s="45">
        <f>_xll.qlInterestRateIndexMaturity($V$5,AD114,trigger)</f>
        <v>45821</v>
      </c>
      <c r="AF114" s="49">
        <f>_xll.qlTenorBasisValue($V$13,AD114,trigger)</f>
        <v>1.399990649802435E-3</v>
      </c>
      <c r="AG114" s="49">
        <f>_xll.qlTenorBasisForwardRate($V$13,AD114,_xll.ohTrigger($AA$9:$AA$12))</f>
        <v>1.8708529197035601E-2</v>
      </c>
      <c r="AH114" s="49">
        <f>_xll.qlTenorBasisForwardRate2($V$13,AD114,AE114,_xll.ohTrigger($AA$9:$AA$12))</f>
        <v>1.8708529197035601E-2</v>
      </c>
      <c r="AI114" s="49">
        <f>_xll.qlIndexFixing($V$5,_xll.qlInterestRateIndexFixingDate($V$5,AD114,trigger),,trigger)</f>
        <v>1.8800326953157375E-2</v>
      </c>
      <c r="AJ114" s="49">
        <f t="shared" si="13"/>
        <v>-9.1797756121773932E-5</v>
      </c>
      <c r="AK114" s="52">
        <f t="shared" si="14"/>
        <v>1.0049067329213843</v>
      </c>
    </row>
    <row r="115" spans="29:37" x14ac:dyDescent="0.2">
      <c r="AC115" s="44" t="s">
        <v>74</v>
      </c>
      <c r="AD115" s="45">
        <f>_xll.qlCalendarAdvance(calendar,AD114,AC115,,,trigger)</f>
        <v>45761</v>
      </c>
      <c r="AE115" s="45">
        <f>_xll.qlInterestRateIndexMaturity($V$5,AD115,trigger)</f>
        <v>45852</v>
      </c>
      <c r="AF115" s="49">
        <f>_xll.qlTenorBasisValue($V$13,AD115,trigger)</f>
        <v>1.392296740218254E-3</v>
      </c>
      <c r="AG115" s="49">
        <f>_xll.qlTenorBasisForwardRate($V$13,AD115,_xll.ohTrigger($AA$9:$AA$12))</f>
        <v>1.8813741985412639E-2</v>
      </c>
      <c r="AH115" s="49">
        <f>_xll.qlTenorBasisForwardRate2($V$13,AD115,AE115,_xll.ohTrigger($AA$9:$AA$12))</f>
        <v>1.8813741985412639E-2</v>
      </c>
      <c r="AI115" s="49">
        <f>_xll.qlIndexFixing($V$5,_xll.qlInterestRateIndexFixingDate($V$5,AD115,trigger),,trigger)</f>
        <v>1.8898180493660519E-2</v>
      </c>
      <c r="AJ115" s="49">
        <f t="shared" si="13"/>
        <v>-8.4438508247880462E-5</v>
      </c>
      <c r="AK115" s="52">
        <f t="shared" si="14"/>
        <v>1.0044881293850714</v>
      </c>
    </row>
    <row r="116" spans="29:37" x14ac:dyDescent="0.2">
      <c r="AC116" s="44" t="s">
        <v>74</v>
      </c>
      <c r="AD116" s="45">
        <f>_xll.qlCalendarAdvance(calendar,AD115,AC116,,,trigger)</f>
        <v>45791</v>
      </c>
      <c r="AE116" s="45">
        <f>_xll.qlInterestRateIndexMaturity($V$5,AD116,trigger)</f>
        <v>45883</v>
      </c>
      <c r="AF116" s="49">
        <f>_xll.qlTenorBasisValue($V$13,AD116,trigger)</f>
        <v>1.3850597939956148E-3</v>
      </c>
      <c r="AG116" s="49">
        <f>_xll.qlTenorBasisForwardRate($V$13,AD116,_xll.ohTrigger($AA$9:$AA$12))</f>
        <v>1.892125581951799E-2</v>
      </c>
      <c r="AH116" s="49">
        <f>_xll.qlTenorBasisForwardRate2($V$13,AD116,AE116,_xll.ohTrigger($AA$9:$AA$12))</f>
        <v>1.892125581951799E-2</v>
      </c>
      <c r="AI116" s="49">
        <f>_xll.qlIndexFixing($V$5,_xll.qlInterestRateIndexFixingDate($V$5,AD116,trigger),,trigger)</f>
        <v>1.8993840895368701E-2</v>
      </c>
      <c r="AJ116" s="49">
        <f t="shared" si="13"/>
        <v>-7.2585075850711139E-5</v>
      </c>
      <c r="AK116" s="52">
        <f t="shared" si="14"/>
        <v>1.0038361658730832</v>
      </c>
    </row>
    <row r="117" spans="29:37" x14ac:dyDescent="0.2">
      <c r="AC117" s="44" t="s">
        <v>74</v>
      </c>
      <c r="AD117" s="45">
        <f>_xll.qlCalendarAdvance(calendar,AD116,AC117,,,trigger)</f>
        <v>45824</v>
      </c>
      <c r="AE117" s="45">
        <f>_xll.qlInterestRateIndexMaturity($V$5,AD117,trigger)</f>
        <v>45916</v>
      </c>
      <c r="AF117" s="49">
        <f>_xll.qlTenorBasisValue($V$13,AD117,trigger)</f>
        <v>1.3770745959549456E-3</v>
      </c>
      <c r="AG117" s="49">
        <f>_xll.qlTenorBasisForwardRate($V$13,AD117,_xll.ohTrigger($AA$9:$AA$12))</f>
        <v>1.9042373030927727E-2</v>
      </c>
      <c r="AH117" s="49">
        <f>_xll.qlTenorBasisForwardRate2($V$13,AD117,AE117,_xll.ohTrigger($AA$9:$AA$12))</f>
        <v>1.9042373030927727E-2</v>
      </c>
      <c r="AI117" s="49">
        <f>_xll.qlIndexFixing($V$5,_xll.qlInterestRateIndexFixingDate($V$5,AD117,trigger),,trigger)</f>
        <v>1.9096740015314334E-2</v>
      </c>
      <c r="AJ117" s="49">
        <f t="shared" si="13"/>
        <v>-5.4366984386607087E-5</v>
      </c>
      <c r="AK117" s="52">
        <f t="shared" si="14"/>
        <v>1.0028550530072227</v>
      </c>
    </row>
    <row r="118" spans="29:37" x14ac:dyDescent="0.2">
      <c r="AC118" s="44" t="s">
        <v>74</v>
      </c>
      <c r="AD118" s="45">
        <f>_xll.qlCalendarAdvance(calendar,AD117,AC118,,,trigger)</f>
        <v>45854</v>
      </c>
      <c r="AE118" s="45">
        <f>_xll.qlInterestRateIndexMaturity($V$5,AD118,trigger)</f>
        <v>45946</v>
      </c>
      <c r="AF118" s="49">
        <f>_xll.qlTenorBasisValue($V$13,AD118,trigger)</f>
        <v>1.3697948786417324E-3</v>
      </c>
      <c r="AG118" s="49">
        <f>_xll.qlTenorBasisForwardRate($V$13,AD118,_xll.ohTrigger($AA$9:$AA$12))</f>
        <v>1.91574839017126E-2</v>
      </c>
      <c r="AH118" s="49">
        <f>_xll.qlTenorBasisForwardRate2($V$13,AD118,AE118,_xll.ohTrigger($AA$9:$AA$12))</f>
        <v>1.91574839017126E-2</v>
      </c>
      <c r="AI118" s="49">
        <f>_xll.qlIndexFixing($V$5,_xll.qlInterestRateIndexFixingDate($V$5,AD118,trigger),,trigger)</f>
        <v>1.919021179329811E-2</v>
      </c>
      <c r="AJ118" s="49">
        <f t="shared" si="13"/>
        <v>-3.2727891585510038E-5</v>
      </c>
      <c r="AK118" s="52">
        <f t="shared" si="14"/>
        <v>1.0017083606465975</v>
      </c>
    </row>
    <row r="119" spans="29:37" x14ac:dyDescent="0.2">
      <c r="AC119" s="44" t="s">
        <v>74</v>
      </c>
      <c r="AD119" s="45">
        <f>_xll.qlCalendarAdvance(calendar,AD118,AC119,,,trigger)</f>
        <v>45887</v>
      </c>
      <c r="AE119" s="45">
        <f>_xll.qlInterestRateIndexMaturity($V$5,AD119,trigger)</f>
        <v>45979</v>
      </c>
      <c r="AF119" s="49">
        <f>_xll.qlTenorBasisValue($V$13,AD119,trigger)</f>
        <v>1.3617667786062103E-3</v>
      </c>
      <c r="AG119" s="49">
        <f>_xll.qlTenorBasisForwardRate($V$13,AD119,_xll.ohTrigger($AA$9:$AA$12))</f>
        <v>1.9287610807531132E-2</v>
      </c>
      <c r="AH119" s="49">
        <f>_xll.qlTenorBasisForwardRate2($V$13,AD119,AE119,_xll.ohTrigger($AA$9:$AA$12))</f>
        <v>1.9287610807531132E-2</v>
      </c>
      <c r="AI119" s="49">
        <f>_xll.qlIndexFixing($V$5,_xll.qlInterestRateIndexFixingDate($V$5,AD119,trigger),,trigger)</f>
        <v>1.9292519664320013E-2</v>
      </c>
      <c r="AJ119" s="49">
        <f t="shared" si="13"/>
        <v>-4.908856788880811E-6</v>
      </c>
      <c r="AK119" s="52">
        <f t="shared" si="14"/>
        <v>1.0002545082871002</v>
      </c>
    </row>
    <row r="120" spans="29:37" x14ac:dyDescent="0.2">
      <c r="AC120" s="44" t="s">
        <v>74</v>
      </c>
      <c r="AD120" s="45">
        <f>_xll.qlCalendarAdvance(calendar,AD119,AC120,,,trigger)</f>
        <v>45918</v>
      </c>
      <c r="AE120" s="45">
        <f>_xll.qlInterestRateIndexMaturity($V$5,AD120,trigger)</f>
        <v>46009</v>
      </c>
      <c r="AF120" s="49">
        <f>_xll.qlTenorBasisValue($V$13,AD120,trigger)</f>
        <v>1.3542076466052963E-3</v>
      </c>
      <c r="AG120" s="49">
        <f>_xll.qlTenorBasisForwardRate($V$13,AD120,_xll.ohTrigger($AA$9:$AA$12))</f>
        <v>1.94066125925796E-2</v>
      </c>
      <c r="AH120" s="49">
        <f>_xll.qlTenorBasisForwardRate2($V$13,AD120,AE120,_xll.ohTrigger($AA$9:$AA$12))</f>
        <v>1.94066125925796E-2</v>
      </c>
      <c r="AI120" s="49">
        <f>_xll.qlIndexFixing($V$5,_xll.qlInterestRateIndexFixingDate($V$5,AD120,trigger),,trigger)</f>
        <v>1.9385296025488781E-2</v>
      </c>
      <c r="AJ120" s="49">
        <f t="shared" si="13"/>
        <v>2.1316567090819138E-5</v>
      </c>
      <c r="AK120" s="52">
        <f t="shared" si="14"/>
        <v>0.9989015822834032</v>
      </c>
    </row>
    <row r="121" spans="29:37" x14ac:dyDescent="0.2">
      <c r="AC121" s="44" t="s">
        <v>74</v>
      </c>
      <c r="AD121" s="45">
        <f>_xll.qlCalendarAdvance(calendar,AD120,AC121,,,trigger)</f>
        <v>45950</v>
      </c>
      <c r="AE121" s="45">
        <f>_xll.qlInterestRateIndexMaturity($V$5,AD121,trigger)</f>
        <v>46042</v>
      </c>
      <c r="AF121" s="49">
        <f>_xll.qlTenorBasisValue($V$13,AD121,trigger)</f>
        <v>1.3463887216702997E-3</v>
      </c>
      <c r="AG121" s="49">
        <f>_xll.qlTenorBasisForwardRate($V$13,AD121,_xll.ohTrigger($AA$9:$AA$12))</f>
        <v>1.952902047209587E-2</v>
      </c>
      <c r="AH121" s="49">
        <f>_xll.qlTenorBasisForwardRate2($V$13,AD121,AE121,_xll.ohTrigger($AA$9:$AA$12))</f>
        <v>1.952902047209587E-2</v>
      </c>
      <c r="AI121" s="49">
        <f>_xll.qlIndexFixing($V$5,_xll.qlInterestRateIndexFixingDate($V$5,AD121,trigger),,trigger)</f>
        <v>1.9482978385493434E-2</v>
      </c>
      <c r="AJ121" s="49">
        <f t="shared" si="13"/>
        <v>4.6042086602436638E-5</v>
      </c>
      <c r="AK121" s="52">
        <f t="shared" si="14"/>
        <v>0.99764237603886874</v>
      </c>
    </row>
    <row r="122" spans="29:37" x14ac:dyDescent="0.2">
      <c r="AC122" s="44" t="s">
        <v>74</v>
      </c>
      <c r="AD122" s="45">
        <f>_xll.qlCalendarAdvance(calendar,AD121,AC122,,,trigger)</f>
        <v>45981</v>
      </c>
      <c r="AE122" s="45">
        <f>_xll.qlInterestRateIndexMaturity($V$5,AD122,trigger)</f>
        <v>46073</v>
      </c>
      <c r="AF122" s="49">
        <f>_xll.qlTenorBasisValue($V$13,AD122,trigger)</f>
        <v>1.338800458979566E-3</v>
      </c>
      <c r="AG122" s="49">
        <f>_xll.qlTenorBasisForwardRate($V$13,AD122,_xll.ohTrigger($AA$9:$AA$12))</f>
        <v>1.9638009862788353E-2</v>
      </c>
      <c r="AH122" s="49">
        <f>_xll.qlTenorBasisForwardRate2($V$13,AD122,AE122,_xll.ohTrigger($AA$9:$AA$12))</f>
        <v>1.9638009862788353E-2</v>
      </c>
      <c r="AI122" s="49">
        <f>_xll.qlIndexFixing($V$5,_xll.qlInterestRateIndexFixingDate($V$5,AD122,trigger),,trigger)</f>
        <v>1.9573159340132082E-2</v>
      </c>
      <c r="AJ122" s="49">
        <f t="shared" si="13"/>
        <v>6.485052265627067E-5</v>
      </c>
      <c r="AK122" s="52">
        <f t="shared" si="14"/>
        <v>0.99669770393693735</v>
      </c>
    </row>
    <row r="123" spans="29:37" x14ac:dyDescent="0.2">
      <c r="AC123" s="44" t="s">
        <v>74</v>
      </c>
      <c r="AD123" s="45">
        <f>_xll.qlCalendarAdvance(calendar,AD122,AC123,,,trigger)</f>
        <v>46013</v>
      </c>
      <c r="AE123" s="45">
        <f>_xll.qlInterestRateIndexMaturity($V$5,AD123,trigger)</f>
        <v>46104</v>
      </c>
      <c r="AF123" s="49">
        <f>_xll.qlTenorBasisValue($V$13,AD123,trigger)</f>
        <v>1.3309550953894179E-3</v>
      </c>
      <c r="AG123" s="49">
        <f>_xll.qlTenorBasisForwardRate($V$13,AD123,_xll.ohTrigger($AA$9:$AA$12))</f>
        <v>1.9740693165559344E-2</v>
      </c>
      <c r="AH123" s="49">
        <f>_xll.qlTenorBasisForwardRate2($V$13,AD123,AE123,_xll.ohTrigger($AA$9:$AA$12))</f>
        <v>1.9740693165559344E-2</v>
      </c>
      <c r="AI123" s="49">
        <f>_xll.qlIndexFixing($V$5,_xll.qlInterestRateIndexFixingDate($V$5,AD123,trigger),,trigger)</f>
        <v>1.9661751240385869E-2</v>
      </c>
      <c r="AJ123" s="49">
        <f t="shared" si="13"/>
        <v>7.8941925173475064E-5</v>
      </c>
      <c r="AK123" s="52">
        <f t="shared" si="14"/>
        <v>0.99600105606670386</v>
      </c>
    </row>
    <row r="124" spans="29:37" x14ac:dyDescent="0.2">
      <c r="AC124" s="44" t="s">
        <v>74</v>
      </c>
      <c r="AD124" s="45">
        <f>_xll.qlCalendarAdvance(calendar,AD123,AC124,,,trigger)</f>
        <v>46044</v>
      </c>
      <c r="AE124" s="45">
        <f>_xll.qlInterestRateIndexMaturity($V$5,AD124,trigger)</f>
        <v>46134</v>
      </c>
      <c r="AF124" s="49">
        <f>_xll.qlTenorBasisValue($V$13,AD124,trigger)</f>
        <v>1.3233446496280538E-3</v>
      </c>
      <c r="AG124" s="49">
        <f>_xll.qlTenorBasisForwardRate($V$13,AD124,_xll.ohTrigger($AA$9:$AA$12))</f>
        <v>1.9832623779845626E-2</v>
      </c>
      <c r="AH124" s="49">
        <f>_xll.qlTenorBasisForwardRate2($V$13,AD124,AE124,_xll.ohTrigger($AA$9:$AA$12))</f>
        <v>1.9832623779845626E-2</v>
      </c>
      <c r="AI124" s="49">
        <f>_xll.qlIndexFixing($V$5,_xll.qlInterestRateIndexFixingDate($V$5,AD124,trigger),,trigger)</f>
        <v>1.974507745942411E-2</v>
      </c>
      <c r="AJ124" s="49">
        <f t="shared" si="13"/>
        <v>8.7546320421516555E-5</v>
      </c>
      <c r="AK124" s="52">
        <f t="shared" si="14"/>
        <v>0.99558574188703752</v>
      </c>
    </row>
    <row r="125" spans="29:37" x14ac:dyDescent="0.2">
      <c r="AC125" s="44" t="s">
        <v>74</v>
      </c>
      <c r="AD125" s="45">
        <f>_xll.qlCalendarAdvance(calendar,AD124,AC125,,,trigger)</f>
        <v>46076</v>
      </c>
      <c r="AE125" s="45">
        <f>_xll.qlInterestRateIndexMaturity($V$5,AD125,trigger)</f>
        <v>46167</v>
      </c>
      <c r="AF125" s="49">
        <f>_xll.qlTenorBasisValue($V$13,AD125,trigger)</f>
        <v>1.3154798365100876E-3</v>
      </c>
      <c r="AG125" s="49">
        <f>_xll.qlTenorBasisForwardRate($V$13,AD125,_xll.ohTrigger($AA$9:$AA$12))</f>
        <v>1.9923291493315939E-2</v>
      </c>
      <c r="AH125" s="49">
        <f>_xll.qlTenorBasisForwardRate2($V$13,AD125,AE125,_xll.ohTrigger($AA$9:$AA$12))</f>
        <v>1.9923291493315939E-2</v>
      </c>
      <c r="AI125" s="49">
        <f>_xll.qlIndexFixing($V$5,_xll.qlInterestRateIndexFixingDate($V$5,AD125,trigger),,trigger)</f>
        <v>1.9832315882860815E-2</v>
      </c>
      <c r="AJ125" s="49">
        <f t="shared" si="13"/>
        <v>9.0975610455124034E-5</v>
      </c>
      <c r="AK125" s="52">
        <f t="shared" si="14"/>
        <v>0.99543370579677337</v>
      </c>
    </row>
    <row r="126" spans="29:37" x14ac:dyDescent="0.2">
      <c r="AC126" s="44" t="s">
        <v>74</v>
      </c>
      <c r="AD126" s="45">
        <f>_xll.qlCalendarAdvance(calendar,AD125,AC126,,,trigger)</f>
        <v>46104</v>
      </c>
      <c r="AE126" s="45">
        <f>_xll.qlInterestRateIndexMaturity($V$5,AD126,trigger)</f>
        <v>46196</v>
      </c>
      <c r="AF126" s="49">
        <f>_xll.qlTenorBasisValue($V$13,AD126,trigger)</f>
        <v>1.3085920657878035E-3</v>
      </c>
      <c r="AG126" s="49">
        <f>_xll.qlTenorBasisForwardRate($V$13,AD126,_xll.ohTrigger($AA$9:$AA$12))</f>
        <v>1.9995657098766408E-2</v>
      </c>
      <c r="AH126" s="49">
        <f>_xll.qlTenorBasisForwardRate2($V$13,AD126,AE126,_xll.ohTrigger($AA$9:$AA$12))</f>
        <v>1.9995657098766408E-2</v>
      </c>
      <c r="AI126" s="49">
        <f>_xll.qlIndexFixing($V$5,_xll.qlInterestRateIndexFixingDate($V$5,AD126,trigger),,trigger)</f>
        <v>1.9906658134482922E-2</v>
      </c>
      <c r="AJ126" s="49">
        <f t="shared" si="13"/>
        <v>8.8998964283486248E-5</v>
      </c>
      <c r="AK126" s="52">
        <f t="shared" si="14"/>
        <v>0.99554908529167685</v>
      </c>
    </row>
    <row r="127" spans="29:37" x14ac:dyDescent="0.2">
      <c r="AC127" s="44" t="s">
        <v>74</v>
      </c>
      <c r="AD127" s="45">
        <f>_xll.qlCalendarAdvance(calendar,AD126,AC127,,,trigger)</f>
        <v>46135</v>
      </c>
      <c r="AE127" s="45">
        <f>_xll.qlInterestRateIndexMaturity($V$5,AD127,trigger)</f>
        <v>46226</v>
      </c>
      <c r="AF127" s="49">
        <f>_xll.qlTenorBasisValue($V$13,AD127,trigger)</f>
        <v>1.3009611363795951E-3</v>
      </c>
      <c r="AG127" s="49">
        <f>_xll.qlTenorBasisForwardRate($V$13,AD127,_xll.ohTrigger($AA$9:$AA$12))</f>
        <v>2.006445278952234E-2</v>
      </c>
      <c r="AH127" s="49">
        <f>_xll.qlTenorBasisForwardRate2($V$13,AD127,AE127,_xll.ohTrigger($AA$9:$AA$12))</f>
        <v>2.006445278952234E-2</v>
      </c>
      <c r="AI127" s="49">
        <f>_xll.qlIndexFixing($V$5,_xll.qlInterestRateIndexFixingDate($V$5,AD127,trigger),,trigger)</f>
        <v>1.9982810147432827E-2</v>
      </c>
      <c r="AJ127" s="49">
        <f t="shared" si="13"/>
        <v>8.1642642089513329E-5</v>
      </c>
      <c r="AK127" s="52">
        <f t="shared" si="14"/>
        <v>0.99593098087717857</v>
      </c>
    </row>
    <row r="128" spans="29:37" x14ac:dyDescent="0.2">
      <c r="AC128" s="44" t="s">
        <v>74</v>
      </c>
      <c r="AD128" s="45">
        <f>_xll.qlCalendarAdvance(calendar,AD127,AC128,,,trigger)</f>
        <v>46167</v>
      </c>
      <c r="AE128" s="45">
        <f>_xll.qlInterestRateIndexMaturity($V$5,AD128,trigger)</f>
        <v>46259</v>
      </c>
      <c r="AF128" s="49">
        <f>_xll.qlTenorBasisValue($V$13,AD128,trigger)</f>
        <v>1.2930798530025273E-3</v>
      </c>
      <c r="AG128" s="49">
        <f>_xll.qlTenorBasisForwardRate($V$13,AD128,_xll.ohTrigger($AA$9:$AA$12))</f>
        <v>2.0129891418276719E-2</v>
      </c>
      <c r="AH128" s="49">
        <f>_xll.qlTenorBasisForwardRate2($V$13,AD128,AE128,_xll.ohTrigger($AA$9:$AA$12))</f>
        <v>2.0129891418276719E-2</v>
      </c>
      <c r="AI128" s="49">
        <f>_xll.qlIndexFixing($V$5,_xll.qlInterestRateIndexFixingDate($V$5,AD128,trigger),,trigger)</f>
        <v>2.0062429887293509E-2</v>
      </c>
      <c r="AJ128" s="49">
        <f t="shared" si="13"/>
        <v>6.7461530983210088E-5</v>
      </c>
      <c r="AK128" s="52">
        <f t="shared" si="14"/>
        <v>0.9966486887792172</v>
      </c>
    </row>
    <row r="129" spans="29:37" x14ac:dyDescent="0.2">
      <c r="AC129" s="44" t="s">
        <v>74</v>
      </c>
      <c r="AD129" s="45">
        <f>_xll.qlCalendarAdvance(calendar,AD128,AC129,,,trigger)</f>
        <v>46198</v>
      </c>
      <c r="AE129" s="45">
        <f>_xll.qlInterestRateIndexMaturity($V$5,AD129,trigger)</f>
        <v>46290</v>
      </c>
      <c r="AF129" s="49">
        <f>_xll.qlTenorBasisValue($V$13,AD129,trigger)</f>
        <v>1.2854422765565866E-3</v>
      </c>
      <c r="AG129" s="49">
        <f>_xll.qlTenorBasisForwardRate($V$13,AD129,_xll.ohTrigger($AA$9:$AA$12))</f>
        <v>2.0183103504810323E-2</v>
      </c>
      <c r="AH129" s="49">
        <f>_xll.qlTenorBasisForwardRate2($V$13,AD129,AE129,_xll.ohTrigger($AA$9:$AA$12))</f>
        <v>2.0183103504810323E-2</v>
      </c>
      <c r="AI129" s="49">
        <f>_xll.qlIndexFixing($V$5,_xll.qlInterestRateIndexFixingDate($V$5,AD129,trigger),,trigger)</f>
        <v>2.0135337681800362E-2</v>
      </c>
      <c r="AJ129" s="49">
        <f t="shared" si="13"/>
        <v>4.776582300996049E-5</v>
      </c>
      <c r="AK129" s="52">
        <f t="shared" si="14"/>
        <v>0.99763337570960897</v>
      </c>
    </row>
    <row r="130" spans="29:37" x14ac:dyDescent="0.2">
      <c r="AC130" s="44" t="s">
        <v>74</v>
      </c>
      <c r="AD130" s="45">
        <f>_xll.qlCalendarAdvance(calendar,AD129,AC130,,,trigger)</f>
        <v>46230</v>
      </c>
      <c r="AE130" s="45">
        <f>_xll.qlInterestRateIndexMaturity($V$5,AD130,trigger)</f>
        <v>46322</v>
      </c>
      <c r="AF130" s="49">
        <f>_xll.qlTenorBasisValue($V$13,AD130,trigger)</f>
        <v>1.2775571641179789E-3</v>
      </c>
      <c r="AG130" s="49">
        <f>_xll.qlTenorBasisForwardRate($V$13,AD130,_xll.ohTrigger($AA$9:$AA$12))</f>
        <v>2.0229175917409255E-2</v>
      </c>
      <c r="AH130" s="49">
        <f>_xll.qlTenorBasisForwardRate2($V$13,AD130,AE130,_xll.ohTrigger($AA$9:$AA$12))</f>
        <v>2.0229175917409255E-2</v>
      </c>
      <c r="AI130" s="49">
        <f>_xll.qlIndexFixing($V$5,_xll.qlInterestRateIndexFixingDate($V$5,AD130,trigger),,trigger)</f>
        <v>2.020800844618734E-2</v>
      </c>
      <c r="AJ130" s="49">
        <f t="shared" si="13"/>
        <v>2.1167471221914674E-5</v>
      </c>
      <c r="AK130" s="52">
        <f t="shared" si="14"/>
        <v>0.99895361673118388</v>
      </c>
    </row>
    <row r="131" spans="29:37" x14ac:dyDescent="0.2">
      <c r="AC131" s="44" t="s">
        <v>74</v>
      </c>
      <c r="AD131" s="45">
        <f>_xll.qlCalendarAdvance(calendar,AD130,AC131,,,trigger)</f>
        <v>46261</v>
      </c>
      <c r="AE131" s="45">
        <f>_xll.qlInterestRateIndexMaturity($V$5,AD131,trigger)</f>
        <v>46353</v>
      </c>
      <c r="AF131" s="49">
        <f>_xll.qlTenorBasisValue($V$13,AD131,trigger)</f>
        <v>1.269918738524251E-3</v>
      </c>
      <c r="AG131" s="49">
        <f>_xll.qlTenorBasisForwardRate($V$13,AD131,_xll.ohTrigger($AA$9:$AA$12))</f>
        <v>2.02675065591412E-2</v>
      </c>
      <c r="AH131" s="49">
        <f>_xll.qlTenorBasisForwardRate2($V$13,AD131,AE131,_xll.ohTrigger($AA$9:$AA$12))</f>
        <v>2.02675065591412E-2</v>
      </c>
      <c r="AI131" s="49">
        <f>_xll.qlIndexFixing($V$5,_xll.qlInterestRateIndexFixingDate($V$5,AD131,trigger),,trigger)</f>
        <v>2.0275900121512435E-2</v>
      </c>
      <c r="AJ131" s="49">
        <f t="shared" si="13"/>
        <v>-8.3935623712352858E-6</v>
      </c>
      <c r="AK131" s="52">
        <f t="shared" si="14"/>
        <v>1.000414138875285</v>
      </c>
    </row>
    <row r="132" spans="29:37" x14ac:dyDescent="0.2">
      <c r="AC132" s="44" t="s">
        <v>74</v>
      </c>
      <c r="AD132" s="45">
        <f>_xll.qlCalendarAdvance(calendar,AD131,AC132,,,trigger)</f>
        <v>46293</v>
      </c>
      <c r="AE132" s="45">
        <f>_xll.qlInterestRateIndexMaturity($V$5,AD132,trigger)</f>
        <v>46384</v>
      </c>
      <c r="AF132" s="49">
        <f>_xll.qlTenorBasisValue($V$13,AD132,trigger)</f>
        <v>1.2620356229627173E-3</v>
      </c>
      <c r="AG132" s="49">
        <f>_xll.qlTenorBasisForwardRate($V$13,AD132,_xll.ohTrigger($AA$9:$AA$12))</f>
        <v>2.0302946848644574E-2</v>
      </c>
      <c r="AH132" s="49">
        <f>_xll.qlTenorBasisForwardRate2($V$13,AD132,AE132,_xll.ohTrigger($AA$9:$AA$12))</f>
        <v>2.0302946848644574E-2</v>
      </c>
      <c r="AI132" s="49">
        <f>_xll.qlIndexFixing($V$5,_xll.qlInterestRateIndexFixingDate($V$5,AD132,trigger),,trigger)</f>
        <v>2.0341804196073066E-2</v>
      </c>
      <c r="AJ132" s="49">
        <f t="shared" ref="AJ132:AJ195" si="15">AG132-AI132</f>
        <v>-3.8857347428492006E-5</v>
      </c>
      <c r="AK132" s="52">
        <f t="shared" ref="AK132:AK195" si="16">AI132/AH132</f>
        <v>1.0019138772178329</v>
      </c>
    </row>
    <row r="133" spans="29:37" x14ac:dyDescent="0.2">
      <c r="AC133" s="44" t="s">
        <v>74</v>
      </c>
      <c r="AD133" s="45">
        <f>_xll.qlCalendarAdvance(calendar,AD132,AC133,,,trigger)</f>
        <v>46323</v>
      </c>
      <c r="AE133" s="45">
        <f>_xll.qlInterestRateIndexMaturity($V$5,AD133,trigger)</f>
        <v>46415</v>
      </c>
      <c r="AF133" s="49">
        <f>_xll.qlTenorBasisValue($V$13,AD133,trigger)</f>
        <v>1.2546480331214508E-3</v>
      </c>
      <c r="AG133" s="49">
        <f>_xll.qlTenorBasisForwardRate($V$13,AD133,_xll.ohTrigger($AA$9:$AA$12))</f>
        <v>2.0338602249567354E-2</v>
      </c>
      <c r="AH133" s="49">
        <f>_xll.qlTenorBasisForwardRate2($V$13,AD133,AE133,_xll.ohTrigger($AA$9:$AA$12))</f>
        <v>2.0338602249567354E-2</v>
      </c>
      <c r="AI133" s="49">
        <f>_xll.qlIndexFixing($V$5,_xll.qlInterestRateIndexFixingDate($V$5,AD133,trigger),,trigger)</f>
        <v>2.0404278012760402E-2</v>
      </c>
      <c r="AJ133" s="49">
        <f t="shared" si="15"/>
        <v>-6.5675763193048103E-5</v>
      </c>
      <c r="AK133" s="52">
        <f t="shared" si="16"/>
        <v>1.0032291188149101</v>
      </c>
    </row>
    <row r="134" spans="29:37" x14ac:dyDescent="0.2">
      <c r="AC134" s="44" t="s">
        <v>74</v>
      </c>
      <c r="AD134" s="45">
        <f>_xll.qlCalendarAdvance(calendar,AD133,AC134,,,trigger)</f>
        <v>46356</v>
      </c>
      <c r="AE134" s="45">
        <f>_xll.qlInterestRateIndexMaturity($V$5,AD134,trigger)</f>
        <v>46444</v>
      </c>
      <c r="AF134" s="49">
        <f>_xll.qlTenorBasisValue($V$13,AD134,trigger)</f>
        <v>1.2465262399634777E-3</v>
      </c>
      <c r="AG134" s="49">
        <f>_xll.qlTenorBasisForwardRate($V$13,AD134,_xll.ohTrigger($AA$9:$AA$12))</f>
        <v>2.0373070214403176E-2</v>
      </c>
      <c r="AH134" s="49">
        <f>_xll.qlTenorBasisForwardRate2($V$13,AD134,AE134,_xll.ohTrigger($AA$9:$AA$12))</f>
        <v>2.0373070214403176E-2</v>
      </c>
      <c r="AI134" s="49">
        <f>_xll.qlIndexFixing($V$5,_xll.qlInterestRateIndexFixingDate($V$5,AD134,trigger),,trigger)</f>
        <v>2.0462518585122602E-2</v>
      </c>
      <c r="AJ134" s="49">
        <f t="shared" si="15"/>
        <v>-8.9448370719426296E-5</v>
      </c>
      <c r="AK134" s="52">
        <f t="shared" si="16"/>
        <v>1.0043905199254743</v>
      </c>
    </row>
    <row r="135" spans="29:37" x14ac:dyDescent="0.2">
      <c r="AC135" s="44" t="s">
        <v>74</v>
      </c>
      <c r="AD135" s="45">
        <f>_xll.qlCalendarAdvance(calendar,AD134,AC135,,,trigger)</f>
        <v>46386</v>
      </c>
      <c r="AE135" s="45">
        <f>_xll.qlInterestRateIndexMaturity($V$5,AD135,trigger)</f>
        <v>46476</v>
      </c>
      <c r="AF135" s="49">
        <f>_xll.qlTenorBasisValue($V$13,AD135,trigger)</f>
        <v>1.2391481378402553E-3</v>
      </c>
      <c r="AG135" s="49">
        <f>_xll.qlTenorBasisForwardRate($V$13,AD135,_xll.ohTrigger($AA$9:$AA$12))</f>
        <v>2.0412333708608621E-2</v>
      </c>
      <c r="AH135" s="49">
        <f>_xll.qlTenorBasisForwardRate2($V$13,AD135,AE135,_xll.ohTrigger($AA$9:$AA$12))</f>
        <v>2.0412333708608621E-2</v>
      </c>
      <c r="AI135" s="49">
        <f>_xll.qlIndexFixing($V$5,_xll.qlInterestRateIndexFixingDate($V$5,AD135,trigger),,trigger)</f>
        <v>2.0521652260472756E-2</v>
      </c>
      <c r="AJ135" s="49">
        <f t="shared" si="15"/>
        <v>-1.0931855186413486E-4</v>
      </c>
      <c r="AK135" s="52">
        <f t="shared" si="16"/>
        <v>1.0053555146327062</v>
      </c>
    </row>
    <row r="136" spans="29:37" x14ac:dyDescent="0.2">
      <c r="AC136" s="44" t="s">
        <v>74</v>
      </c>
      <c r="AD136" s="45">
        <f>_xll.qlCalendarAdvance(calendar,AD135,AC136,,,trigger)</f>
        <v>46419</v>
      </c>
      <c r="AE136" s="45">
        <f>_xll.qlInterestRateIndexMaturity($V$5,AD136,trigger)</f>
        <v>46510</v>
      </c>
      <c r="AF136" s="49">
        <f>_xll.qlTenorBasisValue($V$13,AD136,trigger)</f>
        <v>1.2310394366185295E-3</v>
      </c>
      <c r="AG136" s="49">
        <f>_xll.qlTenorBasisForwardRate($V$13,AD136,_xll.ohTrigger($AA$9:$AA$12))</f>
        <v>2.0455675090689046E-2</v>
      </c>
      <c r="AH136" s="49">
        <f>_xll.qlTenorBasisForwardRate2($V$13,AD136,AE136,_xll.ohTrigger($AA$9:$AA$12))</f>
        <v>2.0455675090689046E-2</v>
      </c>
      <c r="AI136" s="49">
        <f>_xll.qlIndexFixing($V$5,_xll.qlInterestRateIndexFixingDate($V$5,AD136,trigger),,trigger)</f>
        <v>2.0582133772587004E-2</v>
      </c>
      <c r="AJ136" s="49">
        <f t="shared" si="15"/>
        <v>-1.2645868189795767E-4</v>
      </c>
      <c r="AK136" s="52">
        <f t="shared" si="16"/>
        <v>1.0061820830325721</v>
      </c>
    </row>
    <row r="137" spans="29:37" x14ac:dyDescent="0.2">
      <c r="AC137" s="44" t="s">
        <v>74</v>
      </c>
      <c r="AD137" s="45">
        <f>_xll.qlCalendarAdvance(calendar,AD136,AC137,,,trigger)</f>
        <v>46447</v>
      </c>
      <c r="AE137" s="45">
        <f>_xll.qlInterestRateIndexMaturity($V$5,AD137,trigger)</f>
        <v>46539</v>
      </c>
      <c r="AF137" s="49">
        <f>_xll.qlTenorBasisValue($V$13,AD137,trigger)</f>
        <v>1.2241662584985958E-3</v>
      </c>
      <c r="AG137" s="49">
        <f>_xll.qlTenorBasisForwardRate($V$13,AD137,_xll.ohTrigger($AA$9:$AA$12))</f>
        <v>2.049404678162484E-2</v>
      </c>
      <c r="AH137" s="49">
        <f>_xll.qlTenorBasisForwardRate2($V$13,AD137,AE137,_xll.ohTrigger($AA$9:$AA$12))</f>
        <v>2.049404678162484E-2</v>
      </c>
      <c r="AI137" s="49">
        <f>_xll.qlIndexFixing($V$5,_xll.qlInterestRateIndexFixingDate($V$5,AD137,trigger),,trigger)</f>
        <v>2.0631408670396114E-2</v>
      </c>
      <c r="AJ137" s="49">
        <f t="shared" si="15"/>
        <v>-1.3736188877127437E-4</v>
      </c>
      <c r="AK137" s="52">
        <f t="shared" si="16"/>
        <v>1.0067025263597249</v>
      </c>
    </row>
    <row r="138" spans="29:37" x14ac:dyDescent="0.2">
      <c r="AC138" s="44" t="s">
        <v>74</v>
      </c>
      <c r="AD138" s="45">
        <f>_xll.qlCalendarAdvance(calendar,AD137,AC138,,,trigger)</f>
        <v>46478</v>
      </c>
      <c r="AE138" s="45">
        <f>_xll.qlInterestRateIndexMaturity($V$5,AD138,trigger)</f>
        <v>46569</v>
      </c>
      <c r="AF138" s="49">
        <f>_xll.qlTenorBasisValue($V$13,AD138,trigger)</f>
        <v>1.2165651530146573E-3</v>
      </c>
      <c r="AG138" s="49">
        <f>_xll.qlTenorBasisForwardRate($V$13,AD138,_xll.ohTrigger($AA$9:$AA$12))</f>
        <v>2.0535419403552878E-2</v>
      </c>
      <c r="AH138" s="49">
        <f>_xll.qlTenorBasisForwardRate2($V$13,AD138,AE138,_xll.ohTrigger($AA$9:$AA$12))</f>
        <v>2.0535419403552878E-2</v>
      </c>
      <c r="AI138" s="49">
        <f>_xll.qlIndexFixing($V$5,_xll.qlInterestRateIndexFixingDate($V$5,AD138,trigger),,trigger)</f>
        <v>2.0680648707240918E-2</v>
      </c>
      <c r="AJ138" s="49">
        <f t="shared" si="15"/>
        <v>-1.4522930368804018E-4</v>
      </c>
      <c r="AK138" s="52">
        <f t="shared" si="16"/>
        <v>1.0070721372100593</v>
      </c>
    </row>
    <row r="139" spans="29:37" x14ac:dyDescent="0.2">
      <c r="AC139" s="44" t="s">
        <v>74</v>
      </c>
      <c r="AD139" s="45">
        <f>_xll.qlCalendarAdvance(calendar,AD138,AC139,,,trigger)</f>
        <v>46510</v>
      </c>
      <c r="AE139" s="45">
        <f>_xll.qlInterestRateIndexMaturity($V$5,AD139,trigger)</f>
        <v>46602</v>
      </c>
      <c r="AF139" s="49">
        <f>_xll.qlTenorBasisValue($V$13,AD139,trigger)</f>
        <v>1.2087293279038679E-3</v>
      </c>
      <c r="AG139" s="49">
        <f>_xll.qlTenorBasisForwardRate($V$13,AD139,_xll.ohTrigger($AA$9:$AA$12))</f>
        <v>2.058261854639604E-2</v>
      </c>
      <c r="AH139" s="49">
        <f>_xll.qlTenorBasisForwardRate2($V$13,AD139,AE139,_xll.ohTrigger($AA$9:$AA$12))</f>
        <v>2.058261854639604E-2</v>
      </c>
      <c r="AI139" s="49">
        <f>_xll.qlIndexFixing($V$5,_xll.qlInterestRateIndexFixingDate($V$5,AD139,trigger),,trigger)</f>
        <v>2.0731671546969452E-2</v>
      </c>
      <c r="AJ139" s="49">
        <f t="shared" si="15"/>
        <v>-1.4905300057341253E-4</v>
      </c>
      <c r="AK139" s="52">
        <f t="shared" si="16"/>
        <v>1.0072416928019836</v>
      </c>
    </row>
    <row r="140" spans="29:37" x14ac:dyDescent="0.2">
      <c r="AC140" s="44" t="s">
        <v>74</v>
      </c>
      <c r="AD140" s="45">
        <f>_xll.qlCalendarAdvance(calendar,AD139,AC140,,,trigger)</f>
        <v>46541</v>
      </c>
      <c r="AE140" s="45">
        <f>_xll.qlInterestRateIndexMaturity($V$5,AD140,trigger)</f>
        <v>46633</v>
      </c>
      <c r="AF140" s="49">
        <f>_xll.qlTenorBasisValue($V$13,AD140,trigger)</f>
        <v>1.2011496173819707E-3</v>
      </c>
      <c r="AG140" s="49">
        <f>_xll.qlTenorBasisForwardRate($V$13,AD140,_xll.ohTrigger($AA$9:$AA$12))</f>
        <v>2.0628995174567705E-2</v>
      </c>
      <c r="AH140" s="49">
        <f>_xll.qlTenorBasisForwardRate2($V$13,AD140,AE140,_xll.ohTrigger($AA$9:$AA$12))</f>
        <v>2.0628995174567705E-2</v>
      </c>
      <c r="AI140" s="49">
        <f>_xll.qlIndexFixing($V$5,_xll.qlInterestRateIndexFixingDate($V$5,AD140,trigger),,trigger)</f>
        <v>2.077726351222995E-2</v>
      </c>
      <c r="AJ140" s="49">
        <f t="shared" si="15"/>
        <v>-1.482683376622454E-4</v>
      </c>
      <c r="AK140" s="52">
        <f t="shared" si="16"/>
        <v>1.007187375652937</v>
      </c>
    </row>
    <row r="141" spans="29:37" x14ac:dyDescent="0.2">
      <c r="AC141" s="44" t="s">
        <v>74</v>
      </c>
      <c r="AD141" s="45">
        <f>_xll.qlCalendarAdvance(calendar,AD140,AC141,,,trigger)</f>
        <v>46573</v>
      </c>
      <c r="AE141" s="45">
        <f>_xll.qlInterestRateIndexMaturity($V$5,AD141,trigger)</f>
        <v>46665</v>
      </c>
      <c r="AF141" s="49">
        <f>_xll.qlTenorBasisValue($V$13,AD141,trigger)</f>
        <v>1.1933381177456166E-3</v>
      </c>
      <c r="AG141" s="49">
        <f>_xll.qlTenorBasisForwardRate($V$13,AD141,_xll.ohTrigger($AA$9:$AA$12))</f>
        <v>2.0678968532164967E-2</v>
      </c>
      <c r="AH141" s="49">
        <f>_xll.qlTenorBasisForwardRate2($V$13,AD141,AE141,_xll.ohTrigger($AA$9:$AA$12))</f>
        <v>2.0678968532164967E-2</v>
      </c>
      <c r="AI141" s="49">
        <f>_xll.qlIndexFixing($V$5,_xll.qlInterestRateIndexFixingDate($V$5,AD141,trigger),,trigger)</f>
        <v>2.0821736025196973E-2</v>
      </c>
      <c r="AJ141" s="49">
        <f t="shared" si="15"/>
        <v>-1.4276749303200609E-4</v>
      </c>
      <c r="AK141" s="52">
        <f t="shared" si="16"/>
        <v>1.0069039948878464</v>
      </c>
    </row>
    <row r="142" spans="29:37" x14ac:dyDescent="0.2">
      <c r="AC142" s="44" t="s">
        <v>74</v>
      </c>
      <c r="AD142" s="45">
        <f>_xll.qlCalendarAdvance(calendar,AD141,AC142,,,trigger)</f>
        <v>46604</v>
      </c>
      <c r="AE142" s="45">
        <f>_xll.qlInterestRateIndexMaturity($V$5,AD142,trigger)</f>
        <v>46696</v>
      </c>
      <c r="AF142" s="49">
        <f>_xll.qlTenorBasisValue($V$13,AD142,trigger)</f>
        <v>1.1857840809708817E-3</v>
      </c>
      <c r="AG142" s="49">
        <f>_xll.qlTenorBasisForwardRate($V$13,AD142,_xll.ohTrigger($AA$9:$AA$12))</f>
        <v>2.0729261774977067E-2</v>
      </c>
      <c r="AH142" s="49">
        <f>_xll.qlTenorBasisForwardRate2($V$13,AD142,AE142,_xll.ohTrigger($AA$9:$AA$12))</f>
        <v>2.0729261774977067E-2</v>
      </c>
      <c r="AI142" s="49">
        <f>_xll.qlIndexFixing($V$5,_xll.qlInterestRateIndexFixingDate($V$5,AD142,trigger),,trigger)</f>
        <v>2.086234643341147E-2</v>
      </c>
      <c r="AJ142" s="49">
        <f t="shared" si="15"/>
        <v>-1.3308465843440281E-4</v>
      </c>
      <c r="AK142" s="52">
        <f t="shared" si="16"/>
        <v>1.0064201349705109</v>
      </c>
    </row>
    <row r="143" spans="29:37" x14ac:dyDescent="0.2">
      <c r="AC143" s="44" t="s">
        <v>74</v>
      </c>
      <c r="AD143" s="45">
        <f>_xll.qlCalendarAdvance(calendar,AD142,AC143,,,trigger)</f>
        <v>46636</v>
      </c>
      <c r="AE143" s="45">
        <f>_xll.qlInterestRateIndexMaturity($V$5,AD143,trigger)</f>
        <v>46727</v>
      </c>
      <c r="AF143" s="49">
        <f>_xll.qlTenorBasisValue($V$13,AD143,trigger)</f>
        <v>1.1780011964803859E-3</v>
      </c>
      <c r="AG143" s="49">
        <f>_xll.qlTenorBasisForwardRate($V$13,AD143,_xll.ohTrigger($AA$9:$AA$12))</f>
        <v>2.0780464150191053E-2</v>
      </c>
      <c r="AH143" s="49">
        <f>_xll.qlTenorBasisForwardRate2($V$13,AD143,AE143,_xll.ohTrigger($AA$9:$AA$12))</f>
        <v>2.0780464150191053E-2</v>
      </c>
      <c r="AI143" s="49">
        <f>_xll.qlIndexFixing($V$5,_xll.qlInterestRateIndexFixingDate($V$5,AD143,trigger),,trigger)</f>
        <v>2.0900706817982052E-2</v>
      </c>
      <c r="AJ143" s="49">
        <f t="shared" si="15"/>
        <v>-1.2024266779099915E-4</v>
      </c>
      <c r="AK143" s="52">
        <f t="shared" si="16"/>
        <v>1.0057863321493661</v>
      </c>
    </row>
    <row r="144" spans="29:37" x14ac:dyDescent="0.2">
      <c r="AC144" s="44" t="s">
        <v>74</v>
      </c>
      <c r="AD144" s="45">
        <f>_xll.qlCalendarAdvance(calendar,AD143,AC144,,,trigger)</f>
        <v>46666</v>
      </c>
      <c r="AE144" s="45">
        <f>_xll.qlInterestRateIndexMaturity($V$5,AD144,trigger)</f>
        <v>46758</v>
      </c>
      <c r="AF144" s="49">
        <f>_xll.qlTenorBasisValue($V$13,AD144,trigger)</f>
        <v>1.1707193433823559E-3</v>
      </c>
      <c r="AG144" s="49">
        <f>_xll.qlTenorBasisForwardRate($V$13,AD144,_xll.ohTrigger($AA$9:$AA$12))</f>
        <v>2.0830450295003595E-2</v>
      </c>
      <c r="AH144" s="49">
        <f>_xll.qlTenorBasisForwardRate2($V$13,AD144,AE144,_xll.ohTrigger($AA$9:$AA$12))</f>
        <v>2.0830450295003595E-2</v>
      </c>
      <c r="AI144" s="49">
        <f>_xll.qlIndexFixing($V$5,_xll.qlInterestRateIndexFixingDate($V$5,AD144,trigger),,trigger)</f>
        <v>2.0936984639587063E-2</v>
      </c>
      <c r="AJ144" s="49">
        <f t="shared" si="15"/>
        <v>-1.065343445834678E-4</v>
      </c>
      <c r="AK144" s="52">
        <f t="shared" si="16"/>
        <v>1.0051143562944975</v>
      </c>
    </row>
    <row r="145" spans="29:37" x14ac:dyDescent="0.2">
      <c r="AC145" s="44" t="s">
        <v>74</v>
      </c>
      <c r="AD145" s="45">
        <f>_xll.qlCalendarAdvance(calendar,AD144,AC145,,,trigger)</f>
        <v>46699</v>
      </c>
      <c r="AE145" s="45">
        <f>_xll.qlInterestRateIndexMaturity($V$5,AD145,trigger)</f>
        <v>46791</v>
      </c>
      <c r="AF145" s="49">
        <f>_xll.qlTenorBasisValue($V$13,AD145,trigger)</f>
        <v>1.1627266422794239E-3</v>
      </c>
      <c r="AG145" s="49">
        <f>_xll.qlTenorBasisForwardRate($V$13,AD145,_xll.ohTrigger($AA$9:$AA$12))</f>
        <v>2.0881776352931737E-2</v>
      </c>
      <c r="AH145" s="49">
        <f>_xll.qlTenorBasisForwardRate2($V$13,AD145,AE145,_xll.ohTrigger($AA$9:$AA$12))</f>
        <v>2.0881776352931737E-2</v>
      </c>
      <c r="AI145" s="49">
        <f>_xll.qlIndexFixing($V$5,_xll.qlInterestRateIndexFixingDate($V$5,AD145,trigger),,trigger)</f>
        <v>2.0973529574885852E-2</v>
      </c>
      <c r="AJ145" s="49">
        <f t="shared" si="15"/>
        <v>-9.1753221954114783E-5</v>
      </c>
      <c r="AK145" s="52">
        <f t="shared" si="16"/>
        <v>1.0043939375847799</v>
      </c>
    </row>
    <row r="146" spans="29:37" x14ac:dyDescent="0.2">
      <c r="AC146" s="44" t="s">
        <v>74</v>
      </c>
      <c r="AD146" s="45">
        <f>_xll.qlCalendarAdvance(calendar,AD145,AC146,,,trigger)</f>
        <v>46729</v>
      </c>
      <c r="AE146" s="45">
        <f>_xll.qlInterestRateIndexMaturity($V$5,AD146,trigger)</f>
        <v>46820</v>
      </c>
      <c r="AF146" s="49">
        <f>_xll.qlTenorBasisValue($V$13,AD146,trigger)</f>
        <v>1.1554771898963732E-3</v>
      </c>
      <c r="AG146" s="49">
        <f>_xll.qlTenorBasisForwardRate($V$13,AD146,_xll.ohTrigger($AA$9:$AA$12))</f>
        <v>2.092501503155594E-2</v>
      </c>
      <c r="AH146" s="49">
        <f>_xll.qlTenorBasisForwardRate2($V$13,AD146,AE146,_xll.ohTrigger($AA$9:$AA$12))</f>
        <v>2.092501503155594E-2</v>
      </c>
      <c r="AI146" s="49">
        <f>_xll.qlIndexFixing($V$5,_xll.qlInterestRateIndexFixingDate($V$5,AD146,trigger),,trigger)</f>
        <v>2.1003806638847319E-2</v>
      </c>
      <c r="AJ146" s="49">
        <f t="shared" si="15"/>
        <v>-7.8791607291378574E-5</v>
      </c>
      <c r="AK146" s="52">
        <f t="shared" si="16"/>
        <v>1.0037654265563278</v>
      </c>
    </row>
    <row r="147" spans="29:37" x14ac:dyDescent="0.2">
      <c r="AC147" s="44" t="s">
        <v>74</v>
      </c>
      <c r="AD147" s="45">
        <f>_xll.qlCalendarAdvance(calendar,AD146,AC147,,,trigger)</f>
        <v>46762</v>
      </c>
      <c r="AE147" s="45">
        <f>_xll.qlInterestRateIndexMaturity($V$5,AD147,trigger)</f>
        <v>46853</v>
      </c>
      <c r="AF147" s="49">
        <f>_xll.qlTenorBasisValue($V$13,AD147,trigger)</f>
        <v>1.1475220631051873E-3</v>
      </c>
      <c r="AG147" s="49">
        <f>_xll.qlTenorBasisForwardRate($V$13,AD147,_xll.ohTrigger($AA$9:$AA$12))</f>
        <v>2.0971736054215411E-2</v>
      </c>
      <c r="AH147" s="49">
        <f>_xll.qlTenorBasisForwardRate2($V$13,AD147,AE147,_xll.ohTrigger($AA$9:$AA$12))</f>
        <v>2.0971736054215411E-2</v>
      </c>
      <c r="AI147" s="49">
        <f>_xll.qlIndexFixing($V$5,_xll.qlInterestRateIndexFixingDate($V$5,AD147,trigger),,trigger)</f>
        <v>2.1036333493619136E-2</v>
      </c>
      <c r="AJ147" s="49">
        <f t="shared" si="15"/>
        <v>-6.4597439403724782E-5</v>
      </c>
      <c r="AK147" s="52">
        <f t="shared" si="16"/>
        <v>1.0030802142100554</v>
      </c>
    </row>
    <row r="148" spans="29:37" x14ac:dyDescent="0.2">
      <c r="AC148" s="44" t="s">
        <v>74</v>
      </c>
      <c r="AD148" s="45">
        <f>_xll.qlCalendarAdvance(calendar,AD147,AC148,,,trigger)</f>
        <v>46793</v>
      </c>
      <c r="AE148" s="45">
        <f>_xll.qlInterestRateIndexMaturity($V$5,AD148,trigger)</f>
        <v>46883</v>
      </c>
      <c r="AF148" s="49">
        <f>_xll.qlTenorBasisValue($V$13,AD148,trigger)</f>
        <v>1.1400683317099147E-3</v>
      </c>
      <c r="AG148" s="49">
        <f>_xll.qlTenorBasisForwardRate($V$13,AD148,_xll.ohTrigger($AA$9:$AA$12))</f>
        <v>2.1012150954240028E-2</v>
      </c>
      <c r="AH148" s="49">
        <f>_xll.qlTenorBasisForwardRate2($V$13,AD148,AE148,_xll.ohTrigger($AA$9:$AA$12))</f>
        <v>2.1012150954240028E-2</v>
      </c>
      <c r="AI148" s="49">
        <f>_xll.qlIndexFixing($V$5,_xll.qlInterestRateIndexFixingDate($V$5,AD148,trigger),,trigger)</f>
        <v>2.1063910092017579E-2</v>
      </c>
      <c r="AJ148" s="49">
        <f t="shared" si="15"/>
        <v>-5.17591377775517E-5</v>
      </c>
      <c r="AK148" s="52">
        <f t="shared" si="16"/>
        <v>1.002463295542197</v>
      </c>
    </row>
    <row r="149" spans="29:37" x14ac:dyDescent="0.2">
      <c r="AC149" s="44" t="s">
        <v>74</v>
      </c>
      <c r="AD149" s="45">
        <f>_xll.qlCalendarAdvance(calendar,AD148,AC149,,,trigger)</f>
        <v>46822</v>
      </c>
      <c r="AE149" s="45">
        <f>_xll.qlInterestRateIndexMaturity($V$5,AD149,trigger)</f>
        <v>46916</v>
      </c>
      <c r="AF149" s="49">
        <f>_xll.qlTenorBasisValue($V$13,AD149,trigger)</f>
        <v>1.1331131207882651E-3</v>
      </c>
      <c r="AG149" s="49">
        <f>_xll.qlTenorBasisForwardRate($V$13,AD149,_xll.ohTrigger($AA$9:$AA$12))</f>
        <v>2.1054075137409364E-2</v>
      </c>
      <c r="AH149" s="49">
        <f>_xll.qlTenorBasisForwardRate2($V$13,AD149,AE149,_xll.ohTrigger($AA$9:$AA$12))</f>
        <v>2.1054075137409364E-2</v>
      </c>
      <c r="AI149" s="49">
        <f>_xll.qlIndexFixing($V$5,_xll.qlInterestRateIndexFixingDate($V$5,AD149,trigger),,trigger)</f>
        <v>2.1093098650528993E-2</v>
      </c>
      <c r="AJ149" s="49">
        <f t="shared" si="15"/>
        <v>-3.9023513119629261E-5</v>
      </c>
      <c r="AK149" s="52">
        <f t="shared" si="16"/>
        <v>1.0018534897811917</v>
      </c>
    </row>
    <row r="150" spans="29:37" x14ac:dyDescent="0.2">
      <c r="AC150" s="44" t="s">
        <v>74</v>
      </c>
      <c r="AD150" s="45">
        <f>_xll.qlCalendarAdvance(calendar,AD149,AC150,,,trigger)</f>
        <v>46853</v>
      </c>
      <c r="AE150" s="45">
        <f>_xll.qlInterestRateIndexMaturity($V$5,AD150,trigger)</f>
        <v>46944</v>
      </c>
      <c r="AF150" s="49">
        <f>_xll.qlTenorBasisValue($V$13,AD150,trigger)</f>
        <v>1.1256978388475996E-3</v>
      </c>
      <c r="AG150" s="49">
        <f>_xll.qlTenorBasisForwardRate($V$13,AD150,_xll.ohTrigger($AA$9:$AA$12))</f>
        <v>2.1087894328521886E-2</v>
      </c>
      <c r="AH150" s="49">
        <f>_xll.qlTenorBasisForwardRate2($V$13,AD150,AE150,_xll.ohTrigger($AA$9:$AA$12))</f>
        <v>2.1087894328521886E-2</v>
      </c>
      <c r="AI150" s="49">
        <f>_xll.qlIndexFixing($V$5,_xll.qlInterestRateIndexFixingDate($V$5,AD150,trigger),,trigger)</f>
        <v>2.1115042499367322E-2</v>
      </c>
      <c r="AJ150" s="49">
        <f t="shared" si="15"/>
        <v>-2.7148170845436165E-5</v>
      </c>
      <c r="AK150" s="52">
        <f t="shared" si="16"/>
        <v>1.0012873817756531</v>
      </c>
    </row>
    <row r="151" spans="29:37" x14ac:dyDescent="0.2">
      <c r="AC151" s="44" t="s">
        <v>74</v>
      </c>
      <c r="AD151" s="45">
        <f>_xll.qlCalendarAdvance(calendar,AD150,AC151,,,trigger)</f>
        <v>46883</v>
      </c>
      <c r="AE151" s="45">
        <f>_xll.qlInterestRateIndexMaturity($V$5,AD151,trigger)</f>
        <v>46975</v>
      </c>
      <c r="AF151" s="49">
        <f>_xll.qlTenorBasisValue($V$13,AD151,trigger)</f>
        <v>1.1185417480712783E-3</v>
      </c>
      <c r="AG151" s="49">
        <f>_xll.qlTenorBasisForwardRate($V$13,AD151,_xll.ohTrigger($AA$9:$AA$12))</f>
        <v>2.112324141143895E-2</v>
      </c>
      <c r="AH151" s="49">
        <f>_xll.qlTenorBasisForwardRate2($V$13,AD151,AE151,_xll.ohTrigger($AA$9:$AA$12))</f>
        <v>2.112324141143895E-2</v>
      </c>
      <c r="AI151" s="49">
        <f>_xll.qlIndexFixing($V$5,_xll.qlInterestRateIndexFixingDate($V$5,AD151,trigger),,trigger)</f>
        <v>2.1138419523743346E-2</v>
      </c>
      <c r="AJ151" s="49">
        <f t="shared" si="15"/>
        <v>-1.5178112304396058E-5</v>
      </c>
      <c r="AK151" s="52">
        <f t="shared" si="16"/>
        <v>1.0007185503402984</v>
      </c>
    </row>
    <row r="152" spans="29:37" x14ac:dyDescent="0.2">
      <c r="AC152" s="44" t="s">
        <v>74</v>
      </c>
      <c r="AD152" s="45">
        <f>_xll.qlCalendarAdvance(calendar,AD151,AC152,,,trigger)</f>
        <v>46916</v>
      </c>
      <c r="AE152" s="45">
        <f>_xll.qlInterestRateIndexMaturity($V$5,AD152,trigger)</f>
        <v>47008</v>
      </c>
      <c r="AF152" s="49">
        <f>_xll.qlTenorBasisValue($V$13,AD152,trigger)</f>
        <v>1.1106935682850363E-3</v>
      </c>
      <c r="AG152" s="49">
        <f>_xll.qlTenorBasisForwardRate($V$13,AD152,_xll.ohTrigger($AA$9:$AA$12))</f>
        <v>2.1158457125492493E-2</v>
      </c>
      <c r="AH152" s="49">
        <f>_xll.qlTenorBasisForwardRate2($V$13,AD152,AE152,_xll.ohTrigger($AA$9:$AA$12))</f>
        <v>2.1158457125492493E-2</v>
      </c>
      <c r="AI152" s="49">
        <f>_xll.qlIndexFixing($V$5,_xll.qlInterestRateIndexFixingDate($V$5,AD152,trigger),,trigger)</f>
        <v>2.1161019499097097E-2</v>
      </c>
      <c r="AJ152" s="49">
        <f t="shared" si="15"/>
        <v>-2.5623736046032075E-6</v>
      </c>
      <c r="AK152" s="52">
        <f t="shared" si="16"/>
        <v>1.0001211039911562</v>
      </c>
    </row>
    <row r="153" spans="29:37" x14ac:dyDescent="0.2">
      <c r="AC153" s="44" t="s">
        <v>74</v>
      </c>
      <c r="AD153" s="45">
        <f>_xll.qlCalendarAdvance(calendar,AD152,AC153,,,trigger)</f>
        <v>46946</v>
      </c>
      <c r="AE153" s="45">
        <f>_xll.qlInterestRateIndexMaturity($V$5,AD153,trigger)</f>
        <v>47038</v>
      </c>
      <c r="AF153" s="49">
        <f>_xll.qlTenorBasisValue($V$13,AD153,trigger)</f>
        <v>1.1035809484762991E-3</v>
      </c>
      <c r="AG153" s="49">
        <f>_xll.qlTenorBasisForwardRate($V$13,AD153,_xll.ohTrigger($AA$9:$AA$12))</f>
        <v>2.1188317525877E-2</v>
      </c>
      <c r="AH153" s="49">
        <f>_xll.qlTenorBasisForwardRate2($V$13,AD153,AE153,_xll.ohTrigger($AA$9:$AA$12))</f>
        <v>2.1188317525877E-2</v>
      </c>
      <c r="AI153" s="49">
        <f>_xll.qlIndexFixing($V$5,_xll.qlInterestRateIndexFixingDate($V$5,AD153,trigger),,trigger)</f>
        <v>2.1179724547058063E-2</v>
      </c>
      <c r="AJ153" s="49">
        <f t="shared" si="15"/>
        <v>8.5929788189373357E-6</v>
      </c>
      <c r="AK153" s="52">
        <f t="shared" si="16"/>
        <v>0.99959444732653058</v>
      </c>
    </row>
    <row r="154" spans="29:37" x14ac:dyDescent="0.2">
      <c r="AC154" s="44" t="s">
        <v>74</v>
      </c>
      <c r="AD154" s="45">
        <f>_xll.qlCalendarAdvance(calendar,AD153,AC154,,,trigger)</f>
        <v>46979</v>
      </c>
      <c r="AE154" s="45">
        <f>_xll.qlInterestRateIndexMaturity($V$5,AD154,trigger)</f>
        <v>47071</v>
      </c>
      <c r="AF154" s="49">
        <f>_xll.qlTenorBasisValue($V$13,AD154,trigger)</f>
        <v>1.095782141800645E-3</v>
      </c>
      <c r="AG154" s="49">
        <f>_xll.qlTenorBasisForwardRate($V$13,AD154,_xll.ohTrigger($AA$9:$AA$12))</f>
        <v>2.1218786708965751E-2</v>
      </c>
      <c r="AH154" s="49">
        <f>_xll.qlTenorBasisForwardRate2($V$13,AD154,AE154,_xll.ohTrigger($AA$9:$AA$12))</f>
        <v>2.1218786708965751E-2</v>
      </c>
      <c r="AI154" s="49">
        <f>_xll.qlIndexFixing($V$5,_xll.qlInterestRateIndexFixingDate($V$5,AD154,trigger),,trigger)</f>
        <v>2.1198275646418206E-2</v>
      </c>
      <c r="AJ154" s="49">
        <f t="shared" si="15"/>
        <v>2.0511062547544368E-5</v>
      </c>
      <c r="AK154" s="52">
        <f t="shared" si="16"/>
        <v>0.99903335365829948</v>
      </c>
    </row>
    <row r="155" spans="29:37" x14ac:dyDescent="0.2">
      <c r="AC155" s="44" t="s">
        <v>74</v>
      </c>
      <c r="AD155" s="45">
        <f>_xll.qlCalendarAdvance(calendar,AD154,AC155,,,trigger)</f>
        <v>47010</v>
      </c>
      <c r="AE155" s="45">
        <f>_xll.qlInterestRateIndexMaturity($V$5,AD155,trigger)</f>
        <v>47101</v>
      </c>
      <c r="AF155" s="49">
        <f>_xll.qlTenorBasisValue($V$13,AD155,trigger)</f>
        <v>1.0884806216556217E-3</v>
      </c>
      <c r="AG155" s="49">
        <f>_xll.qlTenorBasisForwardRate($V$13,AD155,_xll.ohTrigger($AA$9:$AA$12))</f>
        <v>2.1244117595279957E-2</v>
      </c>
      <c r="AH155" s="49">
        <f>_xll.qlTenorBasisForwardRate2($V$13,AD155,AE155,_xll.ohTrigger($AA$9:$AA$12))</f>
        <v>2.1244117595279957E-2</v>
      </c>
      <c r="AI155" s="49">
        <f>_xll.qlIndexFixing($V$5,_xll.qlInterestRateIndexFixingDate($V$5,AD155,trigger),,trigger)</f>
        <v>2.121292636756764E-2</v>
      </c>
      <c r="AJ155" s="49">
        <f t="shared" si="15"/>
        <v>3.119122771231761E-5</v>
      </c>
      <c r="AK155" s="52">
        <f t="shared" si="16"/>
        <v>0.99853177108569346</v>
      </c>
    </row>
    <row r="156" spans="29:37" x14ac:dyDescent="0.2">
      <c r="AC156" s="44" t="s">
        <v>74</v>
      </c>
      <c r="AD156" s="45">
        <f>_xll.qlCalendarAdvance(calendar,AD155,AC156,,,trigger)</f>
        <v>47042</v>
      </c>
      <c r="AE156" s="45">
        <f>_xll.qlInterestRateIndexMaturity($V$5,AD156,trigger)</f>
        <v>47134</v>
      </c>
      <c r="AF156" s="49">
        <f>_xll.qlTenorBasisValue($V$13,AD156,trigger)</f>
        <v>1.0809693021938708E-3</v>
      </c>
      <c r="AG156" s="49">
        <f>_xll.qlTenorBasisForwardRate($V$13,AD156,_xll.ohTrigger($AA$9:$AA$12))</f>
        <v>2.1270008906711695E-2</v>
      </c>
      <c r="AH156" s="49">
        <f>_xll.qlTenorBasisForwardRate2($V$13,AD156,AE156,_xll.ohTrigger($AA$9:$AA$12))</f>
        <v>2.1270008906711695E-2</v>
      </c>
      <c r="AI156" s="49">
        <f>_xll.qlIndexFixing($V$5,_xll.qlInterestRateIndexFixingDate($V$5,AD156,trigger),,trigger)</f>
        <v>2.1227801959579608E-2</v>
      </c>
      <c r="AJ156" s="49">
        <f t="shared" si="15"/>
        <v>4.220694713208753E-5</v>
      </c>
      <c r="AK156" s="52">
        <f t="shared" si="16"/>
        <v>0.99801565916981028</v>
      </c>
    </row>
    <row r="157" spans="29:37" x14ac:dyDescent="0.2">
      <c r="AC157" s="44" t="s">
        <v>74</v>
      </c>
      <c r="AD157" s="45">
        <f>_xll.qlCalendarAdvance(calendar,AD156,AC157,,,trigger)</f>
        <v>47073</v>
      </c>
      <c r="AE157" s="45">
        <f>_xll.qlInterestRateIndexMaturity($V$5,AD157,trigger)</f>
        <v>47165</v>
      </c>
      <c r="AF157" s="49">
        <f>_xll.qlTenorBasisValue($V$13,AD157,trigger)</f>
        <v>1.073718286852157E-3</v>
      </c>
      <c r="AG157" s="49">
        <f>_xll.qlTenorBasisForwardRate($V$13,AD157,_xll.ohTrigger($AA$9:$AA$12))</f>
        <v>2.1291851795587589E-2</v>
      </c>
      <c r="AH157" s="49">
        <f>_xll.qlTenorBasisForwardRate2($V$13,AD157,AE157,_xll.ohTrigger($AA$9:$AA$12))</f>
        <v>2.1291851795587589E-2</v>
      </c>
      <c r="AI157" s="49">
        <f>_xll.qlIndexFixing($V$5,_xll.qlInterestRateIndexFixingDate($V$5,AD157,trigger),,trigger)</f>
        <v>2.1239493142139926E-2</v>
      </c>
      <c r="AJ157" s="49">
        <f t="shared" si="15"/>
        <v>5.2358653447662912E-5</v>
      </c>
      <c r="AK157" s="52">
        <f t="shared" si="16"/>
        <v>0.99754090654254346</v>
      </c>
    </row>
    <row r="158" spans="29:37" x14ac:dyDescent="0.2">
      <c r="AC158" s="44" t="s">
        <v>74</v>
      </c>
      <c r="AD158" s="45">
        <f>_xll.qlCalendarAdvance(calendar,AD157,AC158,,,trigger)</f>
        <v>47105</v>
      </c>
      <c r="AE158" s="45">
        <f>_xll.qlInterestRateIndexMaturity($V$5,AD158,trigger)</f>
        <v>47196</v>
      </c>
      <c r="AF158" s="49">
        <f>_xll.qlTenorBasisValue($V$13,AD158,trigger)</f>
        <v>1.0662604192967656E-3</v>
      </c>
      <c r="AG158" s="49">
        <f>_xll.qlTenorBasisForwardRate($V$13,AD158,_xll.ohTrigger($AA$9:$AA$12))</f>
        <v>2.1311153857719069E-2</v>
      </c>
      <c r="AH158" s="49">
        <f>_xll.qlTenorBasisForwardRate2($V$13,AD158,AE158,_xll.ohTrigger($AA$9:$AA$12))</f>
        <v>2.1311153857719069E-2</v>
      </c>
      <c r="AI158" s="49">
        <f>_xll.qlIndexFixing($V$5,_xll.qlInterestRateIndexFixingDate($V$5,AD158,trigger),,trigger)</f>
        <v>2.124884456591114E-2</v>
      </c>
      <c r="AJ158" s="49">
        <f t="shared" si="15"/>
        <v>6.2309291807928491E-5</v>
      </c>
      <c r="AK158" s="52">
        <f t="shared" si="16"/>
        <v>0.9970762121927359</v>
      </c>
    </row>
    <row r="159" spans="29:37" x14ac:dyDescent="0.2">
      <c r="AC159" s="44" t="s">
        <v>74</v>
      </c>
      <c r="AD159" s="45">
        <f>_xll.qlCalendarAdvance(calendar,AD158,AC159,,,trigger)</f>
        <v>47136</v>
      </c>
      <c r="AE159" s="45">
        <f>_xll.qlInterestRateIndexMaturity($V$5,AD159,trigger)</f>
        <v>47226</v>
      </c>
      <c r="AF159" s="49">
        <f>_xll.qlTenorBasisValue($V$13,AD159,trigger)</f>
        <v>1.0590624189907329E-3</v>
      </c>
      <c r="AG159" s="49">
        <f>_xll.qlTenorBasisForwardRate($V$13,AD159,_xll.ohTrigger($AA$9:$AA$12))</f>
        <v>2.1327623425925424E-2</v>
      </c>
      <c r="AH159" s="49">
        <f>_xll.qlTenorBasisForwardRate2($V$13,AD159,AE159,_xll.ohTrigger($AA$9:$AA$12))</f>
        <v>2.1327623425925424E-2</v>
      </c>
      <c r="AI159" s="49">
        <f>_xll.qlIndexFixing($V$5,_xll.qlInterestRateIndexFixingDate($V$5,AD159,trigger),,trigger)</f>
        <v>2.1256037176405229E-2</v>
      </c>
      <c r="AJ159" s="49">
        <f t="shared" si="15"/>
        <v>7.1586249520194656E-5</v>
      </c>
      <c r="AK159" s="52">
        <f t="shared" si="16"/>
        <v>0.9966434961790831</v>
      </c>
    </row>
    <row r="160" spans="29:37" x14ac:dyDescent="0.2">
      <c r="AC160" s="44" t="s">
        <v>74</v>
      </c>
      <c r="AD160" s="45">
        <f>_xll.qlCalendarAdvance(calendar,AD159,AC160,,,trigger)</f>
        <v>47168</v>
      </c>
      <c r="AE160" s="45">
        <f>_xll.qlInterestRateIndexMaturity($V$5,AD160,trigger)</f>
        <v>47259</v>
      </c>
      <c r="AF160" s="49">
        <f>_xll.qlTenorBasisValue($V$13,AD160,trigger)</f>
        <v>1.0516605057995147E-3</v>
      </c>
      <c r="AG160" s="49">
        <f>_xll.qlTenorBasisForwardRate($V$13,AD160,_xll.ohTrigger($AA$9:$AA$12))</f>
        <v>2.1344051425002123E-2</v>
      </c>
      <c r="AH160" s="49">
        <f>_xll.qlTenorBasisForwardRate2($V$13,AD160,AE160,_xll.ohTrigger($AA$9:$AA$12))</f>
        <v>2.1344051425002123E-2</v>
      </c>
      <c r="AI160" s="49">
        <f>_xll.qlIndexFixing($V$5,_xll.qlInterestRateIndexFixingDate($V$5,AD160,trigger),,trigger)</f>
        <v>2.1262971253034078E-2</v>
      </c>
      <c r="AJ160" s="49">
        <f t="shared" si="15"/>
        <v>8.1080171968044706E-5</v>
      </c>
      <c r="AK160" s="52">
        <f t="shared" si="16"/>
        <v>0.99620127545827275</v>
      </c>
    </row>
    <row r="161" spans="29:37" x14ac:dyDescent="0.2">
      <c r="AC161" s="44" t="s">
        <v>74</v>
      </c>
      <c r="AD161" s="45">
        <f>_xll.qlCalendarAdvance(calendar,AD160,AC161,,,trigger)</f>
        <v>47196</v>
      </c>
      <c r="AE161" s="45">
        <f>_xll.qlInterestRateIndexMaturity($V$5,AD161,trigger)</f>
        <v>47288</v>
      </c>
      <c r="AF161" s="49">
        <f>_xll.qlTenorBasisValue($V$13,AD161,trigger)</f>
        <v>1.0452078668621695E-3</v>
      </c>
      <c r="AG161" s="49">
        <f>_xll.qlTenorBasisForwardRate($V$13,AD161,_xll.ohTrigger($AA$9:$AA$12))</f>
        <v>2.1356500348071971E-2</v>
      </c>
      <c r="AH161" s="49">
        <f>_xll.qlTenorBasisForwardRate2($V$13,AD161,AE161,_xll.ohTrigger($AA$9:$AA$12))</f>
        <v>2.1356500348071971E-2</v>
      </c>
      <c r="AI161" s="49">
        <f>_xll.qlIndexFixing($V$5,_xll.qlInterestRateIndexFixingDate($V$5,AD161,trigger),,trigger)</f>
        <v>2.1267434761388711E-2</v>
      </c>
      <c r="AJ161" s="49">
        <f t="shared" si="15"/>
        <v>8.9065586683260284E-5</v>
      </c>
      <c r="AK161" s="52">
        <f t="shared" si="16"/>
        <v>0.995829579508269</v>
      </c>
    </row>
    <row r="162" spans="29:37" x14ac:dyDescent="0.2">
      <c r="AC162" s="44" t="s">
        <v>74</v>
      </c>
      <c r="AD162" s="45">
        <f>_xll.qlCalendarAdvance(calendar,AD161,AC162,,,trigger)</f>
        <v>47227</v>
      </c>
      <c r="AE162" s="45">
        <f>_xll.qlInterestRateIndexMaturity($V$5,AD162,trigger)</f>
        <v>47318</v>
      </c>
      <c r="AF162" s="49">
        <f>_xll.qlTenorBasisValue($V$13,AD162,trigger)</f>
        <v>1.0380905323267261E-3</v>
      </c>
      <c r="AG162" s="49">
        <f>_xll.qlTenorBasisForwardRate($V$13,AD162,_xll.ohTrigger($AA$9:$AA$12))</f>
        <v>2.1366438885644361E-2</v>
      </c>
      <c r="AH162" s="49">
        <f>_xll.qlTenorBasisForwardRate2($V$13,AD162,AE162,_xll.ohTrigger($AA$9:$AA$12))</f>
        <v>2.1366438885644361E-2</v>
      </c>
      <c r="AI162" s="49">
        <f>_xll.qlIndexFixing($V$5,_xll.qlInterestRateIndexFixingDate($V$5,AD162,trigger),,trigger)</f>
        <v>2.1269191832192672E-2</v>
      </c>
      <c r="AJ162" s="49">
        <f t="shared" si="15"/>
        <v>9.7247053451689214E-5</v>
      </c>
      <c r="AK162" s="52">
        <f t="shared" si="16"/>
        <v>0.99544860732421692</v>
      </c>
    </row>
    <row r="163" spans="29:37" x14ac:dyDescent="0.2">
      <c r="AC163" s="44" t="s">
        <v>74</v>
      </c>
      <c r="AD163" s="45">
        <f>_xll.qlCalendarAdvance(calendar,AD162,AC163,,,trigger)</f>
        <v>47259</v>
      </c>
      <c r="AE163" s="45">
        <f>_xll.qlInterestRateIndexMaturity($V$5,AD163,trigger)</f>
        <v>47351</v>
      </c>
      <c r="AF163" s="49">
        <f>_xll.qlTenorBasisValue($V$13,AD163,trigger)</f>
        <v>1.0307735134799144E-3</v>
      </c>
      <c r="AG163" s="49">
        <f>_xll.qlTenorBasisForwardRate($V$13,AD163,_xll.ohTrigger($AA$9:$AA$12))</f>
        <v>2.1375888496165917E-2</v>
      </c>
      <c r="AH163" s="49">
        <f>_xll.qlTenorBasisForwardRate2($V$13,AD163,AE163,_xll.ohTrigger($AA$9:$AA$12))</f>
        <v>2.1375888496165917E-2</v>
      </c>
      <c r="AI163" s="49">
        <f>_xll.qlIndexFixing($V$5,_xll.qlInterestRateIndexFixingDate($V$5,AD163,trigger),,trigger)</f>
        <v>2.1270335042232892E-2</v>
      </c>
      <c r="AJ163" s="49">
        <f t="shared" si="15"/>
        <v>1.055534539330244E-4</v>
      </c>
      <c r="AK163" s="52">
        <f t="shared" si="16"/>
        <v>0.99506203197345655</v>
      </c>
    </row>
    <row r="164" spans="29:37" x14ac:dyDescent="0.2">
      <c r="AC164" s="44" t="s">
        <v>74</v>
      </c>
      <c r="AD164" s="45">
        <f>_xll.qlCalendarAdvance(calendar,AD163,AC164,,,trigger)</f>
        <v>47290</v>
      </c>
      <c r="AE164" s="45">
        <f>_xll.qlInterestRateIndexMaturity($V$5,AD164,trigger)</f>
        <v>47382</v>
      </c>
      <c r="AF164" s="49">
        <f>_xll.qlTenorBasisValue($V$13,AD164,trigger)</f>
        <v>1.0237146287122574E-3</v>
      </c>
      <c r="AG164" s="49">
        <f>_xll.qlTenorBasisForwardRate($V$13,AD164,_xll.ohTrigger($AA$9:$AA$12))</f>
        <v>2.1381989900306101E-2</v>
      </c>
      <c r="AH164" s="49">
        <f>_xll.qlTenorBasisForwardRate2($V$13,AD164,AE164,_xll.ohTrigger($AA$9:$AA$12))</f>
        <v>2.1381989900306101E-2</v>
      </c>
      <c r="AI164" s="49">
        <f>_xll.qlIndexFixing($V$5,_xll.qlInterestRateIndexFixingDate($V$5,AD164,trigger),,trigger)</f>
        <v>2.1268924424563265E-2</v>
      </c>
      <c r="AJ164" s="49">
        <f t="shared" si="15"/>
        <v>1.1306547574283649E-4</v>
      </c>
      <c r="AK164" s="52">
        <f t="shared" si="16"/>
        <v>0.99471211630582534</v>
      </c>
    </row>
    <row r="165" spans="29:37" x14ac:dyDescent="0.2">
      <c r="AC165" s="44" t="s">
        <v>74</v>
      </c>
      <c r="AD165" s="45">
        <f>_xll.qlCalendarAdvance(calendar,AD164,AC165,,,trigger)</f>
        <v>47322</v>
      </c>
      <c r="AE165" s="45">
        <f>_xll.qlInterestRateIndexMaturity($V$5,AD165,trigger)</f>
        <v>47414</v>
      </c>
      <c r="AF165" s="49">
        <f>_xll.qlTenorBasisValue($V$13,AD165,trigger)</f>
        <v>1.0164589730490743E-3</v>
      </c>
      <c r="AG165" s="49">
        <f>_xll.qlTenorBasisForwardRate($V$13,AD165,_xll.ohTrigger($AA$9:$AA$12))</f>
        <v>2.138589864046634E-2</v>
      </c>
      <c r="AH165" s="49">
        <f>_xll.qlTenorBasisForwardRate2($V$13,AD165,AE165,_xll.ohTrigger($AA$9:$AA$12))</f>
        <v>2.138589864046634E-2</v>
      </c>
      <c r="AI165" s="49">
        <f>_xll.qlIndexFixing($V$5,_xll.qlInterestRateIndexFixingDate($V$5,AD165,trigger),,trigger)</f>
        <v>2.1265505064166697E-2</v>
      </c>
      <c r="AJ165" s="49">
        <f t="shared" si="15"/>
        <v>1.2039357629964331E-4</v>
      </c>
      <c r="AK165" s="52">
        <f t="shared" si="16"/>
        <v>0.99437042238328788</v>
      </c>
    </row>
    <row r="166" spans="29:37" x14ac:dyDescent="0.2">
      <c r="AC166" s="44" t="s">
        <v>74</v>
      </c>
      <c r="AD166" s="45">
        <f>_xll.qlCalendarAdvance(calendar,AD165,AC166,,,trigger)</f>
        <v>47353</v>
      </c>
      <c r="AE166" s="45">
        <f>_xll.qlInterestRateIndexMaturity($V$5,AD166,trigger)</f>
        <v>47445</v>
      </c>
      <c r="AF166" s="49">
        <f>_xll.qlTenorBasisValue($V$13,AD166,trigger)</f>
        <v>1.0094604925375919E-3</v>
      </c>
      <c r="AG166" s="49">
        <f>_xll.qlTenorBasisForwardRate($V$13,AD166,_xll.ohTrigger($AA$9:$AA$12))</f>
        <v>2.1387362877188645E-2</v>
      </c>
      <c r="AH166" s="49">
        <f>_xll.qlTenorBasisForwardRate2($V$13,AD166,AE166,_xll.ohTrigger($AA$9:$AA$12))</f>
        <v>2.1387362877188645E-2</v>
      </c>
      <c r="AI166" s="49">
        <f>_xll.qlIndexFixing($V$5,_xll.qlInterestRateIndexFixingDate($V$5,AD166,trigger),,trigger)</f>
        <v>2.1260290675922028E-2</v>
      </c>
      <c r="AJ166" s="49">
        <f t="shared" si="15"/>
        <v>1.2707220126661686E-4</v>
      </c>
      <c r="AK166" s="52">
        <f t="shared" si="16"/>
        <v>0.9940585381191549</v>
      </c>
    </row>
    <row r="167" spans="29:37" x14ac:dyDescent="0.2">
      <c r="AC167" s="44" t="s">
        <v>74</v>
      </c>
      <c r="AD167" s="45">
        <f>_xll.qlCalendarAdvance(calendar,AD166,AC167,,,trigger)</f>
        <v>47385</v>
      </c>
      <c r="AE167" s="45">
        <f>_xll.qlInterestRateIndexMaturity($V$5,AD167,trigger)</f>
        <v>47476</v>
      </c>
      <c r="AF167" s="49">
        <f>_xll.qlTenorBasisValue($V$13,AD167,trigger)</f>
        <v>1.0022681413565898E-3</v>
      </c>
      <c r="AG167" s="49">
        <f>_xll.qlTenorBasisForwardRate($V$13,AD167,_xll.ohTrigger($AA$9:$AA$12))</f>
        <v>2.1385886153059253E-2</v>
      </c>
      <c r="AH167" s="49">
        <f>_xll.qlTenorBasisForwardRate2($V$13,AD167,AE167,_xll.ohTrigger($AA$9:$AA$12))</f>
        <v>2.1385886153059253E-2</v>
      </c>
      <c r="AI167" s="49">
        <f>_xll.qlIndexFixing($V$5,_xll.qlInterestRateIndexFixingDate($V$5,AD167,trigger),,trigger)</f>
        <v>2.1252463615068197E-2</v>
      </c>
      <c r="AJ167" s="49">
        <f t="shared" si="15"/>
        <v>1.3342253799105558E-4</v>
      </c>
      <c r="AK167" s="52">
        <f t="shared" si="16"/>
        <v>0.993761187306612</v>
      </c>
    </row>
    <row r="168" spans="29:37" x14ac:dyDescent="0.2">
      <c r="AC168" s="44" t="s">
        <v>74</v>
      </c>
      <c r="AD168" s="45">
        <f>_xll.qlCalendarAdvance(calendar,AD167,AC168,,,trigger)</f>
        <v>47415</v>
      </c>
      <c r="AE168" s="45">
        <f>_xll.qlInterestRateIndexMaturity($V$5,AD168,trigger)</f>
        <v>47507</v>
      </c>
      <c r="AF168" s="49">
        <f>_xll.qlTenorBasisValue($V$13,AD168,trigger)</f>
        <v>9.9555513868827892E-4</v>
      </c>
      <c r="AG168" s="49">
        <f>_xll.qlTenorBasisForwardRate($V$13,AD168,_xll.ohTrigger($AA$9:$AA$12))</f>
        <v>2.1383405192024706E-2</v>
      </c>
      <c r="AH168" s="49">
        <f>_xll.qlTenorBasisForwardRate2($V$13,AD168,AE168,_xll.ohTrigger($AA$9:$AA$12))</f>
        <v>2.1383405192024706E-2</v>
      </c>
      <c r="AI168" s="49">
        <f>_xll.qlIndexFixing($V$5,_xll.qlInterestRateIndexFixingDate($V$5,AD168,trigger),,trigger)</f>
        <v>2.1244246849319123E-2</v>
      </c>
      <c r="AJ168" s="49">
        <f t="shared" si="15"/>
        <v>1.39158342705583E-4</v>
      </c>
      <c r="AK168" s="52">
        <f t="shared" si="16"/>
        <v>0.99349222719880537</v>
      </c>
    </row>
    <row r="169" spans="29:37" x14ac:dyDescent="0.2">
      <c r="AC169" s="44" t="s">
        <v>74</v>
      </c>
      <c r="AD169" s="45">
        <f>_xll.qlCalendarAdvance(calendar,AD168,AC169,,,trigger)</f>
        <v>47448</v>
      </c>
      <c r="AE169" s="45">
        <f>_xll.qlInterestRateIndexMaturity($V$5,AD169,trigger)</f>
        <v>47540</v>
      </c>
      <c r="AF169" s="49">
        <f>_xll.qlTenorBasisValue($V$13,AD169,trigger)</f>
        <v>9.8820462064229809E-4</v>
      </c>
      <c r="AG169" s="49">
        <f>_xll.qlTenorBasisForwardRate($V$13,AD169,_xll.ohTrigger($AA$9:$AA$12))</f>
        <v>2.1377538344817527E-2</v>
      </c>
      <c r="AH169" s="49">
        <f>_xll.qlTenorBasisForwardRate2($V$13,AD169,AE169,_xll.ohTrigger($AA$9:$AA$12))</f>
        <v>2.1377538344817527E-2</v>
      </c>
      <c r="AI169" s="49">
        <f>_xll.qlIndexFixing($V$5,_xll.qlInterestRateIndexFixingDate($V$5,AD169,trigger),,trigger)</f>
        <v>2.1232654490748668E-2</v>
      </c>
      <c r="AJ169" s="49">
        <f t="shared" si="15"/>
        <v>1.448838540688592E-4</v>
      </c>
      <c r="AK169" s="52">
        <f t="shared" si="16"/>
        <v>0.99322261283166013</v>
      </c>
    </row>
    <row r="170" spans="29:37" x14ac:dyDescent="0.2">
      <c r="AC170" s="44" t="s">
        <v>74</v>
      </c>
      <c r="AD170" s="45">
        <f>_xll.qlCalendarAdvance(calendar,AD169,AC170,,,trigger)</f>
        <v>47479</v>
      </c>
      <c r="AE170" s="45">
        <f>_xll.qlInterestRateIndexMaturity($V$5,AD170,trigger)</f>
        <v>47569</v>
      </c>
      <c r="AF170" s="49">
        <f>_xll.qlTenorBasisValue($V$13,AD170,trigger)</f>
        <v>9.8133223417013913E-4</v>
      </c>
      <c r="AG170" s="49">
        <f>_xll.qlTenorBasisForwardRate($V$13,AD170,_xll.ohTrigger($AA$9:$AA$12))</f>
        <v>2.1368698547706622E-2</v>
      </c>
      <c r="AH170" s="49">
        <f>_xll.qlTenorBasisForwardRate2($V$13,AD170,AE170,_xll.ohTrigger($AA$9:$AA$12))</f>
        <v>2.1368698547706622E-2</v>
      </c>
      <c r="AI170" s="49">
        <f>_xll.qlIndexFixing($V$5,_xll.qlInterestRateIndexFixingDate($V$5,AD170,trigger),,trigger)</f>
        <v>2.1219056502778777E-2</v>
      </c>
      <c r="AJ170" s="49">
        <f t="shared" si="15"/>
        <v>1.4964204492784461E-4</v>
      </c>
      <c r="AK170" s="52">
        <f t="shared" si="16"/>
        <v>0.99299713809927348</v>
      </c>
    </row>
    <row r="171" spans="29:37" x14ac:dyDescent="0.2">
      <c r="AC171" s="44" t="s">
        <v>74</v>
      </c>
      <c r="AD171" s="45">
        <f>_xll.qlCalendarAdvance(calendar,AD170,AC171,,,trigger)</f>
        <v>47511</v>
      </c>
      <c r="AE171" s="45">
        <f>_xll.qlInterestRateIndexMaturity($V$5,AD171,trigger)</f>
        <v>47602</v>
      </c>
      <c r="AF171" s="49">
        <f>_xll.qlTenorBasisValue($V$13,AD171,trigger)</f>
        <v>9.7427173249971667E-4</v>
      </c>
      <c r="AG171" s="49">
        <f>_xll.qlTenorBasisForwardRate($V$13,AD171,_xll.ohTrigger($AA$9:$AA$12))</f>
        <v>2.1358614682858035E-2</v>
      </c>
      <c r="AH171" s="49">
        <f>_xll.qlTenorBasisForwardRate2($V$13,AD171,AE171,_xll.ohTrigger($AA$9:$AA$12))</f>
        <v>2.1358614682858035E-2</v>
      </c>
      <c r="AI171" s="49">
        <f>_xll.qlIndexFixing($V$5,_xll.qlInterestRateIndexFixingDate($V$5,AD171,trigger),,trigger)</f>
        <v>2.1204278381064905E-2</v>
      </c>
      <c r="AJ171" s="49">
        <f t="shared" si="15"/>
        <v>1.5433630179313013E-4</v>
      </c>
      <c r="AK171" s="52">
        <f t="shared" si="16"/>
        <v>0.99277404906241429</v>
      </c>
    </row>
    <row r="172" spans="29:37" x14ac:dyDescent="0.2">
      <c r="AC172" s="44" t="s">
        <v>74</v>
      </c>
      <c r="AD172" s="45">
        <f>_xll.qlCalendarAdvance(calendar,AD171,AC172,,,trigger)</f>
        <v>47542</v>
      </c>
      <c r="AE172" s="45">
        <f>_xll.qlInterestRateIndexMaturity($V$5,AD172,trigger)</f>
        <v>47634</v>
      </c>
      <c r="AF172" s="49">
        <f>_xll.qlTenorBasisValue($V$13,AD172,trigger)</f>
        <v>9.6746476262599341E-4</v>
      </c>
      <c r="AG172" s="49">
        <f>_xll.qlTenorBasisForwardRate($V$13,AD172,_xll.ohTrigger($AA$9:$AA$12))</f>
        <v>2.1346414067577677E-2</v>
      </c>
      <c r="AH172" s="49">
        <f>_xll.qlTenorBasisForwardRate2($V$13,AD172,AE172,_xll.ohTrigger($AA$9:$AA$12))</f>
        <v>2.1346414067577677E-2</v>
      </c>
      <c r="AI172" s="49">
        <f>_xll.qlIndexFixing($V$5,_xll.qlInterestRateIndexFixingDate($V$5,AD172,trigger),,trigger)</f>
        <v>2.118800866316594E-2</v>
      </c>
      <c r="AJ172" s="49">
        <f t="shared" si="15"/>
        <v>1.5840540441173709E-4</v>
      </c>
      <c r="AK172" s="52">
        <f t="shared" si="16"/>
        <v>0.99257929674228829</v>
      </c>
    </row>
    <row r="173" spans="29:37" x14ac:dyDescent="0.2">
      <c r="AC173" s="44" t="s">
        <v>74</v>
      </c>
      <c r="AD173" s="45">
        <f>_xll.qlCalendarAdvance(calendar,AD172,AC173,,,trigger)</f>
        <v>47570</v>
      </c>
      <c r="AE173" s="45">
        <f>_xll.qlInterestRateIndexMaturity($V$5,AD173,trigger)</f>
        <v>47662</v>
      </c>
      <c r="AF173" s="49">
        <f>_xll.qlTenorBasisValue($V$13,AD173,trigger)</f>
        <v>9.6134464062965213E-4</v>
      </c>
      <c r="AG173" s="49">
        <f>_xll.qlTenorBasisForwardRate($V$13,AD173,_xll.ohTrigger($AA$9:$AA$12))</f>
        <v>2.1332996924340368E-2</v>
      </c>
      <c r="AH173" s="49">
        <f>_xll.qlTenorBasisForwardRate2($V$13,AD173,AE173,_xll.ohTrigger($AA$9:$AA$12))</f>
        <v>2.1332996924340368E-2</v>
      </c>
      <c r="AI173" s="49">
        <f>_xll.qlIndexFixing($V$5,_xll.qlInterestRateIndexFixingDate($V$5,AD173,trigger),,trigger)</f>
        <v>2.1171383482752725E-2</v>
      </c>
      <c r="AJ173" s="49">
        <f t="shared" si="15"/>
        <v>1.6161344158764288E-4</v>
      </c>
      <c r="AK173" s="52">
        <f t="shared" si="16"/>
        <v>0.99242425046228522</v>
      </c>
    </row>
    <row r="174" spans="29:37" x14ac:dyDescent="0.2">
      <c r="AC174" s="44" t="s">
        <v>74</v>
      </c>
      <c r="AD174" s="45">
        <f>_xll.qlCalendarAdvance(calendar,AD173,AC174,,,trigger)</f>
        <v>47602</v>
      </c>
      <c r="AE174" s="45">
        <f>_xll.qlInterestRateIndexMaturity($V$5,AD174,trigger)</f>
        <v>47693</v>
      </c>
      <c r="AF174" s="49">
        <f>_xll.qlTenorBasisValue($V$13,AD174,trigger)</f>
        <v>9.5438320366405497E-4</v>
      </c>
      <c r="AG174" s="49">
        <f>_xll.qlTenorBasisForwardRate($V$13,AD174,_xll.ohTrigger($AA$9:$AA$12))</f>
        <v>2.1315004620801537E-2</v>
      </c>
      <c r="AH174" s="49">
        <f>_xll.qlTenorBasisForwardRate2($V$13,AD174,AE174,_xll.ohTrigger($AA$9:$AA$12))</f>
        <v>2.1315004620801537E-2</v>
      </c>
      <c r="AI174" s="49">
        <f>_xll.qlIndexFixing($V$5,_xll.qlInterestRateIndexFixingDate($V$5,AD174,trigger),,trigger)</f>
        <v>2.1150249739477E-2</v>
      </c>
      <c r="AJ174" s="49">
        <f t="shared" si="15"/>
        <v>1.6475488132453725E-4</v>
      </c>
      <c r="AK174" s="52">
        <f t="shared" si="16"/>
        <v>0.99227047405076552</v>
      </c>
    </row>
    <row r="175" spans="29:37" x14ac:dyDescent="0.2">
      <c r="AC175" s="44" t="s">
        <v>74</v>
      </c>
      <c r="AD175" s="45">
        <f>_xll.qlCalendarAdvance(calendar,AD174,AC175,,,trigger)</f>
        <v>47632</v>
      </c>
      <c r="AE175" s="45">
        <f>_xll.qlInterestRateIndexMaturity($V$5,AD175,trigger)</f>
        <v>47724</v>
      </c>
      <c r="AF175" s="49">
        <f>_xll.qlTenorBasisValue($V$13,AD175,trigger)</f>
        <v>9.4788910657307658E-4</v>
      </c>
      <c r="AG175" s="49">
        <f>_xll.qlTenorBasisForwardRate($V$13,AD175,_xll.ohTrigger($AA$9:$AA$12))</f>
        <v>2.1296472241418746E-2</v>
      </c>
      <c r="AH175" s="49">
        <f>_xll.qlTenorBasisForwardRate2($V$13,AD175,AE175,_xll.ohTrigger($AA$9:$AA$12))</f>
        <v>2.1296472241418746E-2</v>
      </c>
      <c r="AI175" s="49">
        <f>_xll.qlIndexFixing($V$5,_xll.qlInterestRateIndexFixingDate($V$5,AD175,trigger),,trigger)</f>
        <v>2.1129137052862703E-2</v>
      </c>
      <c r="AJ175" s="49">
        <f t="shared" si="15"/>
        <v>1.673351885560434E-4</v>
      </c>
      <c r="AK175" s="52">
        <f t="shared" si="16"/>
        <v>0.99214258649699738</v>
      </c>
    </row>
    <row r="176" spans="29:37" x14ac:dyDescent="0.2">
      <c r="AC176" s="44" t="s">
        <v>74</v>
      </c>
      <c r="AD176" s="45">
        <f>_xll.qlCalendarAdvance(calendar,AD175,AC176,,,trigger)</f>
        <v>47665</v>
      </c>
      <c r="AE176" s="45">
        <f>_xll.qlInterestRateIndexMaturity($V$5,AD176,trigger)</f>
        <v>47757</v>
      </c>
      <c r="AF176" s="49">
        <f>_xll.qlTenorBasisValue($V$13,AD176,trigger)</f>
        <v>9.4078197704402567E-4</v>
      </c>
      <c r="AG176" s="49">
        <f>_xll.qlTenorBasisForwardRate($V$13,AD176,_xll.ohTrigger($AA$9:$AA$12))</f>
        <v>2.1273186582117982E-2</v>
      </c>
      <c r="AH176" s="49">
        <f>_xll.qlTenorBasisForwardRate2($V$13,AD176,AE176,_xll.ohTrigger($AA$9:$AA$12))</f>
        <v>2.1273186582117982E-2</v>
      </c>
      <c r="AI176" s="49">
        <f>_xll.qlIndexFixing($V$5,_xll.qlInterestRateIndexFixingDate($V$5,AD176,trigger),,trigger)</f>
        <v>2.1103598405835994E-2</v>
      </c>
      <c r="AJ176" s="49">
        <f t="shared" si="15"/>
        <v>1.695881762819873E-4</v>
      </c>
      <c r="AK176" s="52">
        <f t="shared" si="16"/>
        <v>0.99202807836863793</v>
      </c>
    </row>
    <row r="177" spans="29:37" x14ac:dyDescent="0.2">
      <c r="AC177" s="44" t="s">
        <v>74</v>
      </c>
      <c r="AD177" s="45">
        <f>_xll.qlCalendarAdvance(calendar,AD176,AC177,,,trigger)</f>
        <v>47696</v>
      </c>
      <c r="AE177" s="45">
        <f>_xll.qlInterestRateIndexMaturity($V$5,AD177,trigger)</f>
        <v>47788</v>
      </c>
      <c r="AF177" s="49">
        <f>_xll.qlTenorBasisValue($V$13,AD177,trigger)</f>
        <v>9.3414059471047702E-4</v>
      </c>
      <c r="AG177" s="49">
        <f>_xll.qlTenorBasisForwardRate($V$13,AD177,_xll.ohTrigger($AA$9:$AA$12))</f>
        <v>2.1248928194461961E-2</v>
      </c>
      <c r="AH177" s="49">
        <f>_xll.qlTenorBasisForwardRate2($V$13,AD177,AE177,_xll.ohTrigger($AA$9:$AA$12))</f>
        <v>2.1248928194461961E-2</v>
      </c>
      <c r="AI177" s="49">
        <f>_xll.qlIndexFixing($V$5,_xll.qlInterestRateIndexFixingDate($V$5,AD177,trigger),,trigger)</f>
        <v>2.107773202197509E-2</v>
      </c>
      <c r="AJ177" s="49">
        <f t="shared" si="15"/>
        <v>1.7119617248687047E-4</v>
      </c>
      <c r="AK177" s="52">
        <f t="shared" si="16"/>
        <v>0.99194330316709867</v>
      </c>
    </row>
    <row r="178" spans="29:37" x14ac:dyDescent="0.2">
      <c r="AC178" s="44" t="s">
        <v>74</v>
      </c>
      <c r="AD178" s="45">
        <f>_xll.qlCalendarAdvance(calendar,AD177,AC178,,,trigger)</f>
        <v>47728</v>
      </c>
      <c r="AE178" s="45">
        <f>_xll.qlInterestRateIndexMaturity($V$5,AD178,trigger)</f>
        <v>47819</v>
      </c>
      <c r="AF178" s="49">
        <f>_xll.qlTenorBasisValue($V$13,AD178,trigger)</f>
        <v>9.2732084453240162E-4</v>
      </c>
      <c r="AG178" s="49">
        <f>_xll.qlTenorBasisForwardRate($V$13,AD178,_xll.ohTrigger($AA$9:$AA$12))</f>
        <v>2.1221631017494216E-2</v>
      </c>
      <c r="AH178" s="49">
        <f>_xll.qlTenorBasisForwardRate2($V$13,AD178,AE178,_xll.ohTrigger($AA$9:$AA$12))</f>
        <v>2.1221631017494216E-2</v>
      </c>
      <c r="AI178" s="49">
        <f>_xll.qlIndexFixing($V$5,_xll.qlInterestRateIndexFixingDate($V$5,AD178,trigger),,trigger)</f>
        <v>2.1049297027530525E-2</v>
      </c>
      <c r="AJ178" s="49">
        <f t="shared" si="15"/>
        <v>1.7233398996369109E-4</v>
      </c>
      <c r="AK178" s="52">
        <f t="shared" si="16"/>
        <v>0.99187932398684975</v>
      </c>
    </row>
    <row r="179" spans="29:37" x14ac:dyDescent="0.2">
      <c r="AC179" s="44" t="s">
        <v>74</v>
      </c>
      <c r="AD179" s="45">
        <f>_xll.qlCalendarAdvance(calendar,AD178,AC179,,,trigger)</f>
        <v>47758</v>
      </c>
      <c r="AE179" s="45">
        <f>_xll.qlInterestRateIndexMaturity($V$5,AD179,trigger)</f>
        <v>47850</v>
      </c>
      <c r="AF179" s="49">
        <f>_xll.qlTenorBasisValue($V$13,AD179,trigger)</f>
        <v>9.209606728011765E-4</v>
      </c>
      <c r="AG179" s="49">
        <f>_xll.qlTenorBasisForwardRate($V$13,AD179,_xll.ohTrigger($AA$9:$AA$12))</f>
        <v>2.119484461379063E-2</v>
      </c>
      <c r="AH179" s="49">
        <f>_xll.qlTenorBasisForwardRate2($V$13,AD179,AE179,_xll.ohTrigger($AA$9:$AA$12))</f>
        <v>2.119484461379063E-2</v>
      </c>
      <c r="AI179" s="49">
        <f>_xll.qlIndexFixing($V$5,_xll.qlInterestRateIndexFixingDate($V$5,AD179,trigger),,trigger)</f>
        <v>2.1021839801935054E-2</v>
      </c>
      <c r="AJ179" s="49">
        <f t="shared" si="15"/>
        <v>1.7300481185557673E-4</v>
      </c>
      <c r="AK179" s="52">
        <f t="shared" si="16"/>
        <v>0.99183741070019404</v>
      </c>
    </row>
    <row r="180" spans="29:37" x14ac:dyDescent="0.2">
      <c r="AC180" s="44" t="s">
        <v>74</v>
      </c>
      <c r="AD180" s="45">
        <f>_xll.qlCalendarAdvance(calendar,AD179,AC180,,,trigger)</f>
        <v>47791</v>
      </c>
      <c r="AE180" s="45">
        <f>_xll.qlInterestRateIndexMaturity($V$5,AD180,trigger)</f>
        <v>47883</v>
      </c>
      <c r="AF180" s="49">
        <f>_xll.qlTenorBasisValue($V$13,AD180,trigger)</f>
        <v>9.1400202438344732E-4</v>
      </c>
      <c r="AG180" s="49">
        <f>_xll.qlTenorBasisForwardRate($V$13,AD180,_xll.ohTrigger($AA$9:$AA$12))</f>
        <v>2.1163845139397969E-2</v>
      </c>
      <c r="AH180" s="49">
        <f>_xll.qlTenorBasisForwardRate2($V$13,AD180,AE180,_xll.ohTrigger($AA$9:$AA$12))</f>
        <v>2.1163845139397969E-2</v>
      </c>
      <c r="AI180" s="49">
        <f>_xll.qlIndexFixing($V$5,_xll.qlInterestRateIndexFixingDate($V$5,AD180,trigger),,trigger)</f>
        <v>2.0990577984926932E-2</v>
      </c>
      <c r="AJ180" s="49">
        <f t="shared" si="15"/>
        <v>1.7326715447103791E-4</v>
      </c>
      <c r="AK180" s="52">
        <f t="shared" si="16"/>
        <v>0.99181305885911586</v>
      </c>
    </row>
    <row r="181" spans="29:37" x14ac:dyDescent="0.2">
      <c r="AC181" s="44" t="s">
        <v>74</v>
      </c>
      <c r="AD181" s="45">
        <f>_xll.qlCalendarAdvance(calendar,AD180,AC181,,,trigger)</f>
        <v>47821</v>
      </c>
      <c r="AE181" s="45">
        <f>_xll.qlInterestRateIndexMaturity($V$5,AD181,trigger)</f>
        <v>47911</v>
      </c>
      <c r="AF181" s="49">
        <f>_xll.qlTenorBasisValue($V$13,AD181,trigger)</f>
        <v>9.0771033635318223E-4</v>
      </c>
      <c r="AG181" s="49">
        <f>_xll.qlTenorBasisForwardRate($V$13,AD181,_xll.ohTrigger($AA$9:$AA$12))</f>
        <v>2.1134295590843344E-2</v>
      </c>
      <c r="AH181" s="49">
        <f>_xll.qlTenorBasisForwardRate2($V$13,AD181,AE181,_xll.ohTrigger($AA$9:$AA$12))</f>
        <v>2.1134295590843344E-2</v>
      </c>
      <c r="AI181" s="49">
        <f>_xll.qlIndexFixing($V$5,_xll.qlInterestRateIndexFixingDate($V$5,AD181,trigger),,trigger)</f>
        <v>2.0961183298198627E-2</v>
      </c>
      <c r="AJ181" s="49">
        <f t="shared" si="15"/>
        <v>1.7311229264471706E-4</v>
      </c>
      <c r="AK181" s="52">
        <f t="shared" si="16"/>
        <v>0.99180893955511251</v>
      </c>
    </row>
    <row r="182" spans="29:37" x14ac:dyDescent="0.2">
      <c r="AC182" s="44" t="s">
        <v>74</v>
      </c>
      <c r="AD182" s="45">
        <f>_xll.qlCalendarAdvance(calendar,AD181,AC182,,,trigger)</f>
        <v>47854</v>
      </c>
      <c r="AE182" s="45">
        <f>_xll.qlInterestRateIndexMaturity($V$5,AD182,trigger)</f>
        <v>47945</v>
      </c>
      <c r="AF182" s="49">
        <f>_xll.qlTenorBasisValue($V$13,AD182,trigger)</f>
        <v>9.0082751644212733E-4</v>
      </c>
      <c r="AG182" s="49">
        <f>_xll.qlTenorBasisForwardRate($V$13,AD182,_xll.ohTrigger($AA$9:$AA$12))</f>
        <v>2.1100938128544397E-2</v>
      </c>
      <c r="AH182" s="49">
        <f>_xll.qlTenorBasisForwardRate2($V$13,AD182,AE182,_xll.ohTrigger($AA$9:$AA$12))</f>
        <v>2.1100938128544397E-2</v>
      </c>
      <c r="AI182" s="49">
        <f>_xll.qlIndexFixing($V$5,_xll.qlInterestRateIndexFixingDate($V$5,AD182,trigger),,trigger)</f>
        <v>2.0928392390615613E-2</v>
      </c>
      <c r="AJ182" s="49">
        <f t="shared" si="15"/>
        <v>1.7254573792878369E-4</v>
      </c>
      <c r="AK182" s="52">
        <f t="shared" si="16"/>
        <v>0.99182284044066404</v>
      </c>
    </row>
    <row r="183" spans="29:37" x14ac:dyDescent="0.2">
      <c r="AC183" s="44" t="s">
        <v>74</v>
      </c>
      <c r="AD183" s="45">
        <f>_xll.qlCalendarAdvance(calendar,AD182,AC183,,,trigger)</f>
        <v>47885</v>
      </c>
      <c r="AE183" s="45">
        <f>_xll.qlInterestRateIndexMaturity($V$5,AD183,trigger)</f>
        <v>47974</v>
      </c>
      <c r="AF183" s="49">
        <f>_xll.qlTenorBasisValue($V$13,AD183,trigger)</f>
        <v>8.9439835245655713E-4</v>
      </c>
      <c r="AG183" s="49">
        <f>_xll.qlTenorBasisForwardRate($V$13,AD183,_xll.ohTrigger($AA$9:$AA$12))</f>
        <v>2.1068191803024241E-2</v>
      </c>
      <c r="AH183" s="49">
        <f>_xll.qlTenorBasisForwardRate2($V$13,AD183,AE183,_xll.ohTrigger($AA$9:$AA$12))</f>
        <v>2.1068191803024241E-2</v>
      </c>
      <c r="AI183" s="49">
        <f>_xll.qlIndexFixing($V$5,_xll.qlInterestRateIndexFixingDate($V$5,AD183,trigger),,trigger)</f>
        <v>2.0896529873597993E-2</v>
      </c>
      <c r="AJ183" s="49">
        <f t="shared" si="15"/>
        <v>1.7166192942624781E-4</v>
      </c>
      <c r="AK183" s="52">
        <f t="shared" si="16"/>
        <v>0.99185208056623031</v>
      </c>
    </row>
    <row r="184" spans="29:37" x14ac:dyDescent="0.2">
      <c r="AC184" s="44" t="s">
        <v>74</v>
      </c>
      <c r="AD184" s="45">
        <f>_xll.qlCalendarAdvance(calendar,AD183,AC184,,,trigger)</f>
        <v>47913</v>
      </c>
      <c r="AE184" s="45">
        <f>_xll.qlInterestRateIndexMaturity($V$5,AD184,trigger)</f>
        <v>48005</v>
      </c>
      <c r="AF184" s="49">
        <f>_xll.qlTenorBasisValue($V$13,AD184,trigger)</f>
        <v>8.8862193721728677E-4</v>
      </c>
      <c r="AG184" s="49">
        <f>_xll.qlTenorBasisForwardRate($V$13,AD184,_xll.ohTrigger($AA$9:$AA$12))</f>
        <v>2.1037994281583813E-2</v>
      </c>
      <c r="AH184" s="49">
        <f>_xll.qlTenorBasisForwardRate2($V$13,AD184,AE184,_xll.ohTrigger($AA$9:$AA$12))</f>
        <v>2.1037994281583813E-2</v>
      </c>
      <c r="AI184" s="49">
        <f>_xll.qlIndexFixing($V$5,_xll.qlInterestRateIndexFixingDate($V$5,AD184,trigger),,trigger)</f>
        <v>2.086747524540223E-2</v>
      </c>
      <c r="AJ184" s="49">
        <f t="shared" si="15"/>
        <v>1.7051903618158296E-4</v>
      </c>
      <c r="AK184" s="52">
        <f t="shared" si="16"/>
        <v>0.99189471040350785</v>
      </c>
    </row>
    <row r="185" spans="29:37" x14ac:dyDescent="0.2">
      <c r="AC185" s="44" t="s">
        <v>74</v>
      </c>
      <c r="AD185" s="45">
        <f>_xll.qlCalendarAdvance(calendar,AD184,AC185,,,trigger)</f>
        <v>47945</v>
      </c>
      <c r="AE185" s="45">
        <f>_xll.qlInterestRateIndexMaturity($V$5,AD185,trigger)</f>
        <v>48036</v>
      </c>
      <c r="AF185" s="49">
        <f>_xll.qlTenorBasisValue($V$13,AD185,trigger)</f>
        <v>8.8205603144162934E-4</v>
      </c>
      <c r="AG185" s="49">
        <f>_xll.qlTenorBasisForwardRate($V$13,AD185,_xll.ohTrigger($AA$9:$AA$12))</f>
        <v>2.1002116485984816E-2</v>
      </c>
      <c r="AH185" s="49">
        <f>_xll.qlTenorBasisForwardRate2($V$13,AD185,AE185,_xll.ohTrigger($AA$9:$AA$12))</f>
        <v>2.1002116485984816E-2</v>
      </c>
      <c r="AI185" s="49">
        <f>_xll.qlIndexFixing($V$5,_xll.qlInterestRateIndexFixingDate($V$5,AD185,trigger),,trigger)</f>
        <v>2.0833169837425423E-2</v>
      </c>
      <c r="AJ185" s="49">
        <f t="shared" si="15"/>
        <v>1.6894664855939337E-4</v>
      </c>
      <c r="AK185" s="52">
        <f t="shared" si="16"/>
        <v>0.99195573223907529</v>
      </c>
    </row>
    <row r="186" spans="29:37" x14ac:dyDescent="0.2">
      <c r="AC186" s="44" t="s">
        <v>74</v>
      </c>
      <c r="AD186" s="45">
        <f>_xll.qlCalendarAdvance(calendar,AD185,AC186,,,trigger)</f>
        <v>47975</v>
      </c>
      <c r="AE186" s="45">
        <f>_xll.qlInterestRateIndexMaturity($V$5,AD186,trigger)</f>
        <v>48067</v>
      </c>
      <c r="AF186" s="49">
        <f>_xll.qlTenorBasisValue($V$13,AD186,trigger)</f>
        <v>8.7593525320649841E-4</v>
      </c>
      <c r="AG186" s="49">
        <f>_xll.qlTenorBasisForwardRate($V$13,AD186,_xll.ohTrigger($AA$9:$AA$12))</f>
        <v>2.0967514038568957E-2</v>
      </c>
      <c r="AH186" s="49">
        <f>_xll.qlTenorBasisForwardRate2($V$13,AD186,AE186,_xll.ohTrigger($AA$9:$AA$12))</f>
        <v>2.0967514038568957E-2</v>
      </c>
      <c r="AI186" s="49">
        <f>_xll.qlIndexFixing($V$5,_xll.qlInterestRateIndexFixingDate($V$5,AD186,trigger),,trigger)</f>
        <v>2.0800373157038168E-2</v>
      </c>
      <c r="AJ186" s="49">
        <f t="shared" si="15"/>
        <v>1.6714088153078899E-4</v>
      </c>
      <c r="AK186" s="52">
        <f t="shared" si="16"/>
        <v>0.99202857900925501</v>
      </c>
    </row>
    <row r="187" spans="29:37" x14ac:dyDescent="0.2">
      <c r="AC187" s="44" t="s">
        <v>74</v>
      </c>
      <c r="AD187" s="45">
        <f>_xll.qlCalendarAdvance(calendar,AD186,AC187,,,trigger)</f>
        <v>48008</v>
      </c>
      <c r="AE187" s="45">
        <f>_xll.qlInterestRateIndexMaturity($V$5,AD187,trigger)</f>
        <v>48100</v>
      </c>
      <c r="AF187" s="49">
        <f>_xll.qlTenorBasisValue($V$13,AD187,trigger)</f>
        <v>8.6924142825425062E-4</v>
      </c>
      <c r="AG187" s="49">
        <f>_xll.qlTenorBasisForwardRate($V$13,AD187,_xll.ohTrigger($AA$9:$AA$12))</f>
        <v>2.092827954951133E-2</v>
      </c>
      <c r="AH187" s="49">
        <f>_xll.qlTenorBasisForwardRate2($V$13,AD187,AE187,_xll.ohTrigger($AA$9:$AA$12))</f>
        <v>2.092827954951133E-2</v>
      </c>
      <c r="AI187" s="49">
        <f>_xll.qlIndexFixing($V$5,_xll.qlInterestRateIndexFixingDate($V$5,AD187,trigger),,trigger)</f>
        <v>2.0763409516585351E-2</v>
      </c>
      <c r="AJ187" s="49">
        <f t="shared" si="15"/>
        <v>1.648700329259789E-4</v>
      </c>
      <c r="AK187" s="52">
        <f t="shared" si="16"/>
        <v>0.99212214111838792</v>
      </c>
    </row>
    <row r="188" spans="29:37" x14ac:dyDescent="0.2">
      <c r="AC188" s="44" t="s">
        <v>74</v>
      </c>
      <c r="AD188" s="45">
        <f>_xll.qlCalendarAdvance(calendar,AD187,AC188,,,trigger)</f>
        <v>48038</v>
      </c>
      <c r="AE188" s="45">
        <f>_xll.qlInterestRateIndexMaturity($V$5,AD188,trigger)</f>
        <v>48130</v>
      </c>
      <c r="AF188" s="49">
        <f>_xll.qlTenorBasisValue($V$13,AD188,trigger)</f>
        <v>8.6319176548319758E-4</v>
      </c>
      <c r="AG188" s="49">
        <f>_xll.qlTenorBasisForwardRate($V$13,AD188,_xll.ohTrigger($AA$9:$AA$12))</f>
        <v>2.0891599320248679E-2</v>
      </c>
      <c r="AH188" s="49">
        <f>_xll.qlTenorBasisForwardRate2($V$13,AD188,AE188,_xll.ohTrigger($AA$9:$AA$12))</f>
        <v>2.0891599320248679E-2</v>
      </c>
      <c r="AI188" s="49">
        <f>_xll.qlIndexFixing($V$5,_xll.qlInterestRateIndexFixingDate($V$5,AD188,trigger),,trigger)</f>
        <v>2.072905384324002E-2</v>
      </c>
      <c r="AJ188" s="49">
        <f t="shared" si="15"/>
        <v>1.6254547700865832E-4</v>
      </c>
      <c r="AK188" s="52">
        <f t="shared" si="16"/>
        <v>0.9922195771363892</v>
      </c>
    </row>
    <row r="189" spans="29:37" x14ac:dyDescent="0.2">
      <c r="AC189" s="44" t="s">
        <v>74</v>
      </c>
      <c r="AD189" s="45">
        <f>_xll.qlCalendarAdvance(calendar,AD188,AC189,,,trigger)</f>
        <v>48071</v>
      </c>
      <c r="AE189" s="45">
        <f>_xll.qlInterestRateIndexMaturity($V$5,AD189,trigger)</f>
        <v>48163</v>
      </c>
      <c r="AF189" s="49">
        <f>_xll.qlTenorBasisValue($V$13,AD189,trigger)</f>
        <v>8.565764907141791E-4</v>
      </c>
      <c r="AG189" s="49">
        <f>_xll.qlTenorBasisForwardRate($V$13,AD189,_xll.ohTrigger($AA$9:$AA$12))</f>
        <v>2.0850158338560704E-2</v>
      </c>
      <c r="AH189" s="49">
        <f>_xll.qlTenorBasisForwardRate2($V$13,AD189,AE189,_xll.ohTrigger($AA$9:$AA$12))</f>
        <v>2.0850158338560704E-2</v>
      </c>
      <c r="AI189" s="49">
        <f>_xll.qlIndexFixing($V$5,_xll.qlInterestRateIndexFixingDate($V$5,AD189,trigger),,trigger)</f>
        <v>2.0690435025470258E-2</v>
      </c>
      <c r="AJ189" s="49">
        <f t="shared" si="15"/>
        <v>1.5972331309044643E-4</v>
      </c>
      <c r="AK189" s="52">
        <f t="shared" si="16"/>
        <v>0.99233946761953118</v>
      </c>
    </row>
    <row r="190" spans="29:37" x14ac:dyDescent="0.2">
      <c r="AC190" s="44" t="s">
        <v>74</v>
      </c>
      <c r="AD190" s="45">
        <f>_xll.qlCalendarAdvance(calendar,AD189,AC190,,,trigger)</f>
        <v>48102</v>
      </c>
      <c r="AE190" s="45">
        <f>_xll.qlInterestRateIndexMaturity($V$5,AD190,trigger)</f>
        <v>48193</v>
      </c>
      <c r="AF190" s="49">
        <f>_xll.qlTenorBasisValue($V$13,AD190,trigger)</f>
        <v>8.5039983487317564E-4</v>
      </c>
      <c r="AG190" s="49">
        <f>_xll.qlTenorBasisForwardRate($V$13,AD190,_xll.ohTrigger($AA$9:$AA$12))</f>
        <v>2.0810265212506066E-2</v>
      </c>
      <c r="AH190" s="49">
        <f>_xll.qlTenorBasisForwardRate2($V$13,AD190,AE190,_xll.ohTrigger($AA$9:$AA$12))</f>
        <v>2.0810265212506066E-2</v>
      </c>
      <c r="AI190" s="49">
        <f>_xll.qlIndexFixing($V$5,_xll.qlInterestRateIndexFixingDate($V$5,AD190,trigger),,trigger)</f>
        <v>2.0653385587133945E-2</v>
      </c>
      <c r="AJ190" s="49">
        <f t="shared" si="15"/>
        <v>1.568796253721208E-4</v>
      </c>
      <c r="AK190" s="52">
        <f t="shared" si="16"/>
        <v>0.99246143075207693</v>
      </c>
    </row>
    <row r="191" spans="29:37" x14ac:dyDescent="0.2">
      <c r="AC191" s="44" t="s">
        <v>74</v>
      </c>
      <c r="AD191" s="45">
        <f>_xll.qlCalendarAdvance(calendar,AD190,AC191,,,trigger)</f>
        <v>48134</v>
      </c>
      <c r="AE191" s="45">
        <f>_xll.qlInterestRateIndexMaturity($V$5,AD191,trigger)</f>
        <v>48226</v>
      </c>
      <c r="AF191" s="49">
        <f>_xll.qlTenorBasisValue($V$13,AD191,trigger)</f>
        <v>8.4406236475449736E-4</v>
      </c>
      <c r="AG191" s="49">
        <f>_xll.qlTenorBasisForwardRate($V$13,AD191,_xll.ohTrigger($AA$9:$AA$12))</f>
        <v>2.0767945143616694E-2</v>
      </c>
      <c r="AH191" s="49">
        <f>_xll.qlTenorBasisForwardRate2($V$13,AD191,AE191,_xll.ohTrigger($AA$9:$AA$12))</f>
        <v>2.0767945143616694E-2</v>
      </c>
      <c r="AI191" s="49">
        <f>_xll.qlIndexFixing($V$5,_xll.qlInterestRateIndexFixingDate($V$5,AD191,trigger),,trigger)</f>
        <v>2.061430078532318E-2</v>
      </c>
      <c r="AJ191" s="49">
        <f t="shared" si="15"/>
        <v>1.536443582935143E-4</v>
      </c>
      <c r="AK191" s="52">
        <f t="shared" si="16"/>
        <v>0.99260185072567286</v>
      </c>
    </row>
    <row r="192" spans="29:37" x14ac:dyDescent="0.2">
      <c r="AC192" s="44" t="s">
        <v>74</v>
      </c>
      <c r="AD192" s="45">
        <f>_xll.qlCalendarAdvance(calendar,AD191,AC192,,,trigger)</f>
        <v>48165</v>
      </c>
      <c r="AE192" s="45">
        <f>_xll.qlInterestRateIndexMaturity($V$5,AD192,trigger)</f>
        <v>48257</v>
      </c>
      <c r="AF192" s="49">
        <f>_xll.qlTenorBasisValue($V$13,AD192,trigger)</f>
        <v>8.3796028691540496E-4</v>
      </c>
      <c r="AG192" s="49">
        <f>_xll.qlTenorBasisForwardRate($V$13,AD192,_xll.ohTrigger($AA$9:$AA$12))</f>
        <v>2.0726037041468148E-2</v>
      </c>
      <c r="AH192" s="49">
        <f>_xll.qlTenorBasisForwardRate2($V$13,AD192,AE192,_xll.ohTrigger($AA$9:$AA$12))</f>
        <v>2.0726037041468148E-2</v>
      </c>
      <c r="AI192" s="49">
        <f>_xll.qlIndexFixing($V$5,_xll.qlInterestRateIndexFixingDate($V$5,AD192,trigger),,trigger)</f>
        <v>2.0575678032890385E-2</v>
      </c>
      <c r="AJ192" s="49">
        <f t="shared" si="15"/>
        <v>1.5035900857776271E-4</v>
      </c>
      <c r="AK192" s="52">
        <f t="shared" si="16"/>
        <v>0.99274540481246232</v>
      </c>
    </row>
    <row r="193" spans="29:37" x14ac:dyDescent="0.2">
      <c r="AC193" s="44" t="s">
        <v>74</v>
      </c>
      <c r="AD193" s="45">
        <f>_xll.qlCalendarAdvance(calendar,AD192,AC193,,,trigger)</f>
        <v>48197</v>
      </c>
      <c r="AE193" s="45">
        <f>_xll.qlInterestRateIndexMaturity($V$5,AD193,trigger)</f>
        <v>48288</v>
      </c>
      <c r="AF193" s="49">
        <f>_xll.qlTenorBasisValue($V$13,AD193,trigger)</f>
        <v>8.3170002834883499E-4</v>
      </c>
      <c r="AG193" s="49">
        <f>_xll.qlTenorBasisForwardRate($V$13,AD193,_xll.ohTrigger($AA$9:$AA$12))</f>
        <v>2.0681910845089219E-2</v>
      </c>
      <c r="AH193" s="49">
        <f>_xll.qlTenorBasisForwardRate2($V$13,AD193,AE193,_xll.ohTrigger($AA$9:$AA$12))</f>
        <v>2.0681910845089219E-2</v>
      </c>
      <c r="AI193" s="49">
        <f>_xll.qlIndexFixing($V$5,_xll.qlInterestRateIndexFixingDate($V$5,AD193,trigger),,trigger)</f>
        <v>2.0535070126685227E-2</v>
      </c>
      <c r="AJ193" s="49">
        <f t="shared" si="15"/>
        <v>1.4684071840399132E-4</v>
      </c>
      <c r="AK193" s="52">
        <f t="shared" si="16"/>
        <v>0.9929000410308384</v>
      </c>
    </row>
    <row r="194" spans="29:37" x14ac:dyDescent="0.2">
      <c r="AC194" s="44" t="s">
        <v>74</v>
      </c>
      <c r="AD194" s="45">
        <f>_xll.qlCalendarAdvance(calendar,AD193,AC194,,,trigger)</f>
        <v>48228</v>
      </c>
      <c r="AE194" s="45">
        <f>_xll.qlInterestRateIndexMaturity($V$5,AD194,trigger)</f>
        <v>48319</v>
      </c>
      <c r="AF194" s="49">
        <f>_xll.qlTenorBasisValue($V$13,AD194,trigger)</f>
        <v>8.2567295057855495E-4</v>
      </c>
      <c r="AG194" s="49">
        <f>_xll.qlTenorBasisForwardRate($V$13,AD194,_xll.ohTrigger($AA$9:$AA$12))</f>
        <v>2.063814179392864E-2</v>
      </c>
      <c r="AH194" s="49">
        <f>_xll.qlTenorBasisForwardRate2($V$13,AD194,AE194,_xll.ohTrigger($AA$9:$AA$12))</f>
        <v>2.063814179392864E-2</v>
      </c>
      <c r="AI194" s="49">
        <f>_xll.qlIndexFixing($V$5,_xll.qlInterestRateIndexFixingDate($V$5,AD194,trigger),,trigger)</f>
        <v>2.0494907357924388E-2</v>
      </c>
      <c r="AJ194" s="49">
        <f t="shared" si="15"/>
        <v>1.4323443600425256E-4</v>
      </c>
      <c r="AK194" s="52">
        <f t="shared" si="16"/>
        <v>0.99305972226402717</v>
      </c>
    </row>
    <row r="195" spans="29:37" x14ac:dyDescent="0.2">
      <c r="AC195" s="44" t="s">
        <v>74</v>
      </c>
      <c r="AD195" s="45">
        <f>_xll.qlCalendarAdvance(calendar,AD194,AC195,,,trigger)</f>
        <v>48260</v>
      </c>
      <c r="AE195" s="45">
        <f>_xll.qlInterestRateIndexMaturity($V$5,AD195,trigger)</f>
        <v>48351</v>
      </c>
      <c r="AF195" s="49">
        <f>_xll.qlTenorBasisValue($V$13,AD195,trigger)</f>
        <v>8.1949029966538959E-4</v>
      </c>
      <c r="AG195" s="49">
        <f>_xll.qlTenorBasisForwardRate($V$13,AD195,_xll.ohTrigger($AA$9:$AA$12))</f>
        <v>2.0592021408852797E-2</v>
      </c>
      <c r="AH195" s="49">
        <f>_xll.qlTenorBasisForwardRate2($V$13,AD195,AE195,_xll.ohTrigger($AA$9:$AA$12))</f>
        <v>2.0592021408852797E-2</v>
      </c>
      <c r="AI195" s="49">
        <f>_xll.qlIndexFixing($V$5,_xll.qlInterestRateIndexFixingDate($V$5,AD195,trigger),,trigger)</f>
        <v>2.0452646700311019E-2</v>
      </c>
      <c r="AJ195" s="49">
        <f t="shared" si="15"/>
        <v>1.3937470854177847E-4</v>
      </c>
      <c r="AK195" s="52">
        <f t="shared" si="16"/>
        <v>0.99323161598492415</v>
      </c>
    </row>
    <row r="196" spans="29:37" x14ac:dyDescent="0.2">
      <c r="AC196" s="44" t="s">
        <v>74</v>
      </c>
      <c r="AD196" s="45">
        <f>_xll.qlCalendarAdvance(calendar,AD195,AC196,,,trigger)</f>
        <v>48289</v>
      </c>
      <c r="AE196" s="45">
        <f>_xll.qlInterestRateIndexMaturity($V$5,AD196,trigger)</f>
        <v>48381</v>
      </c>
      <c r="AF196" s="49">
        <f>_xll.qlTenorBasisValue($V$13,AD196,trigger)</f>
        <v>8.1392142964490906E-4</v>
      </c>
      <c r="AG196" s="49">
        <f>_xll.qlTenorBasisForwardRate($V$13,AD196,_xll.ohTrigger($AA$9:$AA$12))</f>
        <v>2.0549255021417651E-2</v>
      </c>
      <c r="AH196" s="49">
        <f>_xll.qlTenorBasisForwardRate2($V$13,AD196,AE196,_xll.ohTrigger($AA$9:$AA$12))</f>
        <v>2.0549255021417651E-2</v>
      </c>
      <c r="AI196" s="49">
        <f>_xll.qlIndexFixing($V$5,_xll.qlInterestRateIndexFixingDate($V$5,AD196,trigger),,trigger)</f>
        <v>2.0413537334747805E-2</v>
      </c>
      <c r="AJ196" s="49">
        <f t="shared" ref="AJ196:AJ259" si="17">AG196-AI196</f>
        <v>1.3571768666984646E-4</v>
      </c>
      <c r="AK196" s="52">
        <f t="shared" ref="AK196:AK259" si="18">AI196/AH196</f>
        <v>0.99339549358220558</v>
      </c>
    </row>
    <row r="197" spans="29:37" x14ac:dyDescent="0.2">
      <c r="AC197" s="44" t="s">
        <v>74</v>
      </c>
      <c r="AD197" s="45">
        <f>_xll.qlCalendarAdvance(calendar,AD196,AC197,,,trigger)</f>
        <v>48320</v>
      </c>
      <c r="AE197" s="45">
        <f>_xll.qlInterestRateIndexMaturity($V$5,AD197,trigger)</f>
        <v>48411</v>
      </c>
      <c r="AF197" s="49">
        <f>_xll.qlTenorBasisValue($V$13,AD197,trigger)</f>
        <v>8.0800447795805548E-4</v>
      </c>
      <c r="AG197" s="49">
        <f>_xll.qlTenorBasisForwardRate($V$13,AD197,_xll.ohTrigger($AA$9:$AA$12))</f>
        <v>2.0503044727204767E-2</v>
      </c>
      <c r="AH197" s="49">
        <f>_xll.qlTenorBasisForwardRate2($V$13,AD197,AE197,_xll.ohTrigger($AA$9:$AA$12))</f>
        <v>2.0503044727204767E-2</v>
      </c>
      <c r="AI197" s="49">
        <f>_xll.qlIndexFixing($V$5,_xll.qlInterestRateIndexFixingDate($V$5,AD197,trigger),,trigger)</f>
        <v>2.0371211240746707E-2</v>
      </c>
      <c r="AJ197" s="49">
        <f t="shared" si="17"/>
        <v>1.318334864580592E-4</v>
      </c>
      <c r="AK197" s="52">
        <f t="shared" si="18"/>
        <v>0.99357005321833325</v>
      </c>
    </row>
    <row r="198" spans="29:37" x14ac:dyDescent="0.2">
      <c r="AC198" s="44" t="s">
        <v>74</v>
      </c>
      <c r="AD198" s="45">
        <f>_xll.qlCalendarAdvance(calendar,AD197,AC198,,,trigger)</f>
        <v>48351</v>
      </c>
      <c r="AE198" s="45">
        <f>_xll.qlInterestRateIndexMaturity($V$5,AD198,trigger)</f>
        <v>48443</v>
      </c>
      <c r="AF198" s="49">
        <f>_xll.qlTenorBasisValue($V$13,AD198,trigger)</f>
        <v>8.0212476113401235E-4</v>
      </c>
      <c r="AG198" s="49">
        <f>_xll.qlTenorBasisForwardRate($V$13,AD198,_xll.ohTrigger($AA$9:$AA$12))</f>
        <v>2.0455637069934484E-2</v>
      </c>
      <c r="AH198" s="49">
        <f>_xll.qlTenorBasisForwardRate2($V$13,AD198,AE198,_xll.ohTrigger($AA$9:$AA$12))</f>
        <v>2.0455637069934484E-2</v>
      </c>
      <c r="AI198" s="49">
        <f>_xll.qlIndexFixing($V$5,_xll.qlInterestRateIndexFixingDate($V$5,AD198,trigger),,trigger)</f>
        <v>2.0327877505385925E-2</v>
      </c>
      <c r="AJ198" s="49">
        <f t="shared" si="17"/>
        <v>1.277595645485588E-4</v>
      </c>
      <c r="AK198" s="52">
        <f t="shared" si="18"/>
        <v>0.99375431016341509</v>
      </c>
    </row>
    <row r="199" spans="29:37" x14ac:dyDescent="0.2">
      <c r="AC199" s="44" t="s">
        <v>74</v>
      </c>
      <c r="AD199" s="45">
        <f>_xll.qlCalendarAdvance(calendar,AD198,AC199,,,trigger)</f>
        <v>48382</v>
      </c>
      <c r="AE199" s="45">
        <f>_xll.qlInterestRateIndexMaturity($V$5,AD199,trigger)</f>
        <v>48474</v>
      </c>
      <c r="AF199" s="49">
        <f>_xll.qlTenorBasisValue($V$13,AD199,trigger)</f>
        <v>7.9628232975283316E-4</v>
      </c>
      <c r="AG199" s="49">
        <f>_xll.qlTenorBasisForwardRate($V$13,AD199,_xll.ohTrigger($AA$9:$AA$12))</f>
        <v>2.0407587004573999E-2</v>
      </c>
      <c r="AH199" s="49">
        <f>_xll.qlTenorBasisForwardRate2($V$13,AD199,AE199,_xll.ohTrigger($AA$9:$AA$12))</f>
        <v>2.0407587004573999E-2</v>
      </c>
      <c r="AI199" s="49">
        <f>_xll.qlIndexFixing($V$5,_xll.qlInterestRateIndexFixingDate($V$5,AD199,trigger),,trigger)</f>
        <v>2.0283900306946556E-2</v>
      </c>
      <c r="AJ199" s="49">
        <f t="shared" si="17"/>
        <v>1.2368669762744325E-4</v>
      </c>
      <c r="AK199" s="52">
        <f t="shared" si="18"/>
        <v>0.99393918067825848</v>
      </c>
    </row>
    <row r="200" spans="29:37" x14ac:dyDescent="0.2">
      <c r="AC200" s="44" t="s">
        <v>74</v>
      </c>
      <c r="AD200" s="45">
        <f>_xll.qlCalendarAdvance(calendar,AD199,AC200,,,trigger)</f>
        <v>48414</v>
      </c>
      <c r="AE200" s="45">
        <f>_xll.qlInterestRateIndexMaturity($V$5,AD200,trigger)</f>
        <v>48506</v>
      </c>
      <c r="AF200" s="49">
        <f>_xll.qlTenorBasisValue($V$13,AD200,trigger)</f>
        <v>7.9029058704755111E-4</v>
      </c>
      <c r="AG200" s="49">
        <f>_xll.qlTenorBasisForwardRate($V$13,AD200,_xll.ohTrigger($AA$9:$AA$12))</f>
        <v>2.0357145497252534E-2</v>
      </c>
      <c r="AH200" s="49">
        <f>_xll.qlTenorBasisForwardRate2($V$13,AD200,AE200,_xll.ohTrigger($AA$9:$AA$12))</f>
        <v>2.0357145497252534E-2</v>
      </c>
      <c r="AI200" s="49">
        <f>_xll.qlIndexFixing($V$5,_xll.qlInterestRateIndexFixingDate($V$5,AD200,trigger),,trigger)</f>
        <v>2.023770226229156E-2</v>
      </c>
      <c r="AJ200" s="49">
        <f t="shared" si="17"/>
        <v>1.1944323496097461E-4</v>
      </c>
      <c r="AK200" s="52">
        <f t="shared" si="18"/>
        <v>0.99413261378039985</v>
      </c>
    </row>
    <row r="201" spans="29:37" x14ac:dyDescent="0.2">
      <c r="AC201" s="44" t="s">
        <v>74</v>
      </c>
      <c r="AD201" s="45">
        <f>_xll.qlCalendarAdvance(calendar,AD200,AC201,,,trigger)</f>
        <v>48445</v>
      </c>
      <c r="AE201" s="45">
        <f>_xll.qlInterestRateIndexMaturity($V$5,AD201,trigger)</f>
        <v>48537</v>
      </c>
      <c r="AF201" s="49">
        <f>_xll.qlTenorBasisValue($V$13,AD201,trigger)</f>
        <v>7.8452405282507503E-4</v>
      </c>
      <c r="AG201" s="49">
        <f>_xll.qlTenorBasisForwardRate($V$13,AD201,_xll.ohTrigger($AA$9:$AA$12))</f>
        <v>2.0307484377894886E-2</v>
      </c>
      <c r="AH201" s="49">
        <f>_xll.qlTenorBasisForwardRate2($V$13,AD201,AE201,_xll.ohTrigger($AA$9:$AA$12))</f>
        <v>2.0307484377894886E-2</v>
      </c>
      <c r="AI201" s="49">
        <f>_xll.qlIndexFixing($V$5,_xll.qlInterestRateIndexFixingDate($V$5,AD201,trigger),,trigger)</f>
        <v>2.0192170776038083E-2</v>
      </c>
      <c r="AJ201" s="49">
        <f t="shared" si="17"/>
        <v>1.1531360185680281E-4</v>
      </c>
      <c r="AK201" s="52">
        <f t="shared" si="18"/>
        <v>0.99432162055570383</v>
      </c>
    </row>
    <row r="202" spans="29:37" x14ac:dyDescent="0.2">
      <c r="AC202" s="44" t="s">
        <v>74</v>
      </c>
      <c r="AD202" s="45">
        <f>_xll.qlCalendarAdvance(calendar,AD201,AC202,,,trigger)</f>
        <v>48477</v>
      </c>
      <c r="AE202" s="45">
        <f>_xll.qlInterestRateIndexMaturity($V$5,AD202,trigger)</f>
        <v>48568</v>
      </c>
      <c r="AF202" s="49">
        <f>_xll.qlTenorBasisValue($V$13,AD202,trigger)</f>
        <v>7.7861072193867692E-4</v>
      </c>
      <c r="AG202" s="49">
        <f>_xll.qlTenorBasisForwardRate($V$13,AD202,_xll.ohTrigger($AA$9:$AA$12))</f>
        <v>2.0255676458569367E-2</v>
      </c>
      <c r="AH202" s="49">
        <f>_xll.qlTenorBasisForwardRate2($V$13,AD202,AE202,_xll.ohTrigger($AA$9:$AA$12))</f>
        <v>2.0255676458569367E-2</v>
      </c>
      <c r="AI202" s="49">
        <f>_xll.qlIndexFixing($V$5,_xll.qlInterestRateIndexFixingDate($V$5,AD202,trigger),,trigger)</f>
        <v>2.0144564940937876E-2</v>
      </c>
      <c r="AJ202" s="49">
        <f t="shared" si="17"/>
        <v>1.111115176314903E-4</v>
      </c>
      <c r="AK202" s="52">
        <f t="shared" si="18"/>
        <v>0.99451454915076487</v>
      </c>
    </row>
    <row r="203" spans="29:37" x14ac:dyDescent="0.2">
      <c r="AC203" s="44" t="s">
        <v>74</v>
      </c>
      <c r="AD203" s="45">
        <f>_xll.qlCalendarAdvance(calendar,AD202,AC203,,,trigger)</f>
        <v>48507</v>
      </c>
      <c r="AE203" s="45">
        <f>_xll.qlInterestRateIndexMaturity($V$5,AD203,trigger)</f>
        <v>48599</v>
      </c>
      <c r="AF203" s="49">
        <f>_xll.qlTenorBasisValue($V$13,AD203,trigger)</f>
        <v>7.7310317926948741E-4</v>
      </c>
      <c r="AG203" s="49">
        <f>_xll.qlTenorBasisForwardRate($V$13,AD203,_xll.ohTrigger($AA$9:$AA$12))</f>
        <v>2.0205887792582446E-2</v>
      </c>
      <c r="AH203" s="49">
        <f>_xll.qlTenorBasisForwardRate2($V$13,AD203,AE203,_xll.ohTrigger($AA$9:$AA$12))</f>
        <v>2.0205887792582446E-2</v>
      </c>
      <c r="AI203" s="49">
        <f>_xll.qlIndexFixing($V$5,_xll.qlInterestRateIndexFixingDate($V$5,AD203,trigger),,trigger)</f>
        <v>2.0098813525840691E-2</v>
      </c>
      <c r="AJ203" s="49">
        <f t="shared" si="17"/>
        <v>1.0707426674175582E-4</v>
      </c>
      <c r="AK203" s="52">
        <f t="shared" si="18"/>
        <v>0.99470083829817846</v>
      </c>
    </row>
    <row r="204" spans="29:37" x14ac:dyDescent="0.2">
      <c r="AC204" s="44" t="s">
        <v>74</v>
      </c>
      <c r="AD204" s="45">
        <f>_xll.qlCalendarAdvance(calendar,AD203,AC204,,,trigger)</f>
        <v>48540</v>
      </c>
      <c r="AE204" s="45">
        <f>_xll.qlInterestRateIndexMaturity($V$5,AD204,trigger)</f>
        <v>48632</v>
      </c>
      <c r="AF204" s="49">
        <f>_xll.qlTenorBasisValue($V$13,AD204,trigger)</f>
        <v>7.6708536442007206E-4</v>
      </c>
      <c r="AG204" s="49">
        <f>_xll.qlTenorBasisForwardRate($V$13,AD204,_xll.ohTrigger($AA$9:$AA$12))</f>
        <v>2.015061696407542E-2</v>
      </c>
      <c r="AH204" s="49">
        <f>_xll.qlTenorBasisForwardRate2($V$13,AD204,AE204,_xll.ohTrigger($AA$9:$AA$12))</f>
        <v>2.015061696407542E-2</v>
      </c>
      <c r="AI204" s="49">
        <f>_xll.qlIndexFixing($V$5,_xll.qlInterestRateIndexFixingDate($V$5,AD204,trigger),,trigger)</f>
        <v>2.004787602771254E-2</v>
      </c>
      <c r="AJ204" s="49">
        <f t="shared" si="17"/>
        <v>1.0274093636288006E-4</v>
      </c>
      <c r="AK204" s="52">
        <f t="shared" si="18"/>
        <v>0.99490135033850091</v>
      </c>
    </row>
    <row r="205" spans="29:37" x14ac:dyDescent="0.2">
      <c r="AC205" s="44" t="s">
        <v>74</v>
      </c>
      <c r="AD205" s="45">
        <f>_xll.qlCalendarAdvance(calendar,AD204,AC205,,,trigger)</f>
        <v>48570</v>
      </c>
      <c r="AE205" s="45">
        <f>_xll.qlInterestRateIndexMaturity($V$5,AD205,trigger)</f>
        <v>48660</v>
      </c>
      <c r="AF205" s="49">
        <f>_xll.qlTenorBasisValue($V$13,AD205,trigger)</f>
        <v>7.6165143135121832E-4</v>
      </c>
      <c r="AG205" s="49">
        <f>_xll.qlTenorBasisForwardRate($V$13,AD205,_xll.ohTrigger($AA$9:$AA$12))</f>
        <v>2.01002739093461E-2</v>
      </c>
      <c r="AH205" s="49">
        <f>_xll.qlTenorBasisForwardRate2($V$13,AD205,AE205,_xll.ohTrigger($AA$9:$AA$12))</f>
        <v>2.01002739093461E-2</v>
      </c>
      <c r="AI205" s="49">
        <f>_xll.qlIndexFixing($V$5,_xll.qlInterestRateIndexFixingDate($V$5,AD205,trigger),,trigger)</f>
        <v>2.0001300049675486E-2</v>
      </c>
      <c r="AJ205" s="49">
        <f t="shared" si="17"/>
        <v>9.8973859670614672E-5</v>
      </c>
      <c r="AK205" s="52">
        <f t="shared" si="18"/>
        <v>0.99507599448062278</v>
      </c>
    </row>
    <row r="206" spans="29:37" x14ac:dyDescent="0.2">
      <c r="AC206" s="44" t="s">
        <v>74</v>
      </c>
      <c r="AD206" s="45">
        <f>_xll.qlCalendarAdvance(calendar,AD205,AC206,,,trigger)</f>
        <v>48603</v>
      </c>
      <c r="AE206" s="45">
        <f>_xll.qlInterestRateIndexMaturity($V$5,AD206,trigger)</f>
        <v>48694</v>
      </c>
      <c r="AF206" s="49">
        <f>_xll.qlTenorBasisValue($V$13,AD206,trigger)</f>
        <v>7.5571459243313575E-4</v>
      </c>
      <c r="AG206" s="49">
        <f>_xll.qlTenorBasisForwardRate($V$13,AD206,_xll.ohTrigger($AA$9:$AA$12))</f>
        <v>2.0043208390022105E-2</v>
      </c>
      <c r="AH206" s="49">
        <f>_xll.qlTenorBasisForwardRate2($V$13,AD206,AE206,_xll.ohTrigger($AA$9:$AA$12))</f>
        <v>2.0043208390022105E-2</v>
      </c>
      <c r="AI206" s="49">
        <f>_xll.qlIndexFixing($V$5,_xll.qlInterestRateIndexFixingDate($V$5,AD206,trigger),,trigger)</f>
        <v>1.9948483094648375E-2</v>
      </c>
      <c r="AJ206" s="49">
        <f t="shared" si="17"/>
        <v>9.4725295373729312E-5</v>
      </c>
      <c r="AK206" s="52">
        <f t="shared" si="18"/>
        <v>0.99527394549163672</v>
      </c>
    </row>
    <row r="207" spans="29:37" x14ac:dyDescent="0.2">
      <c r="AC207" s="44" t="s">
        <v>74</v>
      </c>
      <c r="AD207" s="45">
        <f>_xll.qlCalendarAdvance(calendar,AD206,AC207,,,trigger)</f>
        <v>48634</v>
      </c>
      <c r="AE207" s="45">
        <f>_xll.qlInterestRateIndexMaturity($V$5,AD207,trigger)</f>
        <v>48723</v>
      </c>
      <c r="AF207" s="49">
        <f>_xll.qlTenorBasisValue($V$13,AD207,trigger)</f>
        <v>7.501761913908388E-4</v>
      </c>
      <c r="AG207" s="49">
        <f>_xll.qlTenorBasisForwardRate($V$13,AD207,_xll.ohTrigger($AA$9:$AA$12))</f>
        <v>1.9989845981880087E-2</v>
      </c>
      <c r="AH207" s="49">
        <f>_xll.qlTenorBasisForwardRate2($V$13,AD207,AE207,_xll.ohTrigger($AA$9:$AA$12))</f>
        <v>1.9989845981880087E-2</v>
      </c>
      <c r="AI207" s="49">
        <f>_xll.qlIndexFixing($V$5,_xll.qlInterestRateIndexFixingDate($V$5,AD207,trigger),,trigger)</f>
        <v>1.9898848920747995E-2</v>
      </c>
      <c r="AJ207" s="49">
        <f t="shared" si="17"/>
        <v>9.0997061132091356E-5</v>
      </c>
      <c r="AK207" s="52">
        <f t="shared" si="18"/>
        <v>0.99544783580550966</v>
      </c>
    </row>
    <row r="208" spans="29:37" x14ac:dyDescent="0.2">
      <c r="AC208" s="44" t="s">
        <v>74</v>
      </c>
      <c r="AD208" s="45">
        <f>_xll.qlCalendarAdvance(calendar,AD207,AC208,,,trigger)</f>
        <v>48662</v>
      </c>
      <c r="AE208" s="45">
        <f>_xll.qlInterestRateIndexMaturity($V$5,AD208,trigger)</f>
        <v>48754</v>
      </c>
      <c r="AF208" s="49">
        <f>_xll.qlTenorBasisValue($V$13,AD208,trigger)</f>
        <v>7.452059181215023E-4</v>
      </c>
      <c r="AG208" s="49">
        <f>_xll.qlTenorBasisForwardRate($V$13,AD208,_xll.ohTrigger($AA$9:$AA$12))</f>
        <v>1.9939502072476568E-2</v>
      </c>
      <c r="AH208" s="49">
        <f>_xll.qlTenorBasisForwardRate2($V$13,AD208,AE208,_xll.ohTrigger($AA$9:$AA$12))</f>
        <v>1.9939502072476568E-2</v>
      </c>
      <c r="AI208" s="49">
        <f>_xll.qlIndexFixing($V$5,_xll.qlInterestRateIndexFixingDate($V$5,AD208,trigger),,trigger)</f>
        <v>1.9852038405872505E-2</v>
      </c>
      <c r="AJ208" s="49">
        <f t="shared" si="17"/>
        <v>8.7463666604063045E-5</v>
      </c>
      <c r="AK208" s="52">
        <f t="shared" si="18"/>
        <v>0.99561354810736258</v>
      </c>
    </row>
    <row r="209" spans="29:37" x14ac:dyDescent="0.2">
      <c r="AC209" s="44" t="s">
        <v>74</v>
      </c>
      <c r="AD209" s="45">
        <f>_xll.qlCalendarAdvance(calendar,AD208,AC209,,,trigger)</f>
        <v>48694</v>
      </c>
      <c r="AE209" s="45">
        <f>_xll.qlInterestRateIndexMaturity($V$5,AD209,trigger)</f>
        <v>48785</v>
      </c>
      <c r="AF209" s="49">
        <f>_xll.qlTenorBasisValue($V$13,AD209,trigger)</f>
        <v>7.3956295589098922E-4</v>
      </c>
      <c r="AG209" s="49">
        <f>_xll.qlTenorBasisForwardRate($V$13,AD209,_xll.ohTrigger($AA$9:$AA$12))</f>
        <v>1.9882810154676047E-2</v>
      </c>
      <c r="AH209" s="49">
        <f>_xll.qlTenorBasisForwardRate2($V$13,AD209,AE209,_xll.ohTrigger($AA$9:$AA$12))</f>
        <v>1.9882810154676047E-2</v>
      </c>
      <c r="AI209" s="49">
        <f>_xll.qlIndexFixing($V$5,_xll.qlInterestRateIndexFixingDate($V$5,AD209,trigger),,trigger)</f>
        <v>1.9799012766072575E-2</v>
      </c>
      <c r="AJ209" s="49">
        <f t="shared" si="17"/>
        <v>8.3797388603472356E-5</v>
      </c>
      <c r="AK209" s="52">
        <f t="shared" si="18"/>
        <v>0.99578543536091835</v>
      </c>
    </row>
    <row r="210" spans="29:37" x14ac:dyDescent="0.2">
      <c r="AC210" s="44" t="s">
        <v>74</v>
      </c>
      <c r="AD210" s="45">
        <f>_xll.qlCalendarAdvance(calendar,AD209,AC210,,,trigger)</f>
        <v>48724</v>
      </c>
      <c r="AE210" s="45">
        <f>_xll.qlInterestRateIndexMaturity($V$5,AD210,trigger)</f>
        <v>48816</v>
      </c>
      <c r="AF210" s="49">
        <f>_xll.qlTenorBasisValue($V$13,AD210,trigger)</f>
        <v>7.3430883742207074E-4</v>
      </c>
      <c r="AG210" s="49">
        <f>_xll.qlTenorBasisForwardRate($V$13,AD210,_xll.ohTrigger($AA$9:$AA$12))</f>
        <v>1.9828382446855631E-2</v>
      </c>
      <c r="AH210" s="49">
        <f>_xll.qlTenorBasisForwardRate2($V$13,AD210,AE210,_xll.ohTrigger($AA$9:$AA$12))</f>
        <v>1.9828382446855631E-2</v>
      </c>
      <c r="AI210" s="49">
        <f>_xll.qlIndexFixing($V$5,_xll.qlInterestRateIndexFixingDate($V$5,AD210,trigger),,trigger)</f>
        <v>1.9747976164933435E-2</v>
      </c>
      <c r="AJ210" s="49">
        <f t="shared" si="17"/>
        <v>8.0406281922195538E-5</v>
      </c>
      <c r="AK210" s="52">
        <f t="shared" si="18"/>
        <v>0.99594488949677551</v>
      </c>
    </row>
    <row r="211" spans="29:37" x14ac:dyDescent="0.2">
      <c r="AC211" s="44" t="s">
        <v>74</v>
      </c>
      <c r="AD211" s="45">
        <f>_xll.qlCalendarAdvance(calendar,AD210,AC211,,,trigger)</f>
        <v>48757</v>
      </c>
      <c r="AE211" s="45">
        <f>_xll.qlInterestRateIndexMaturity($V$5,AD211,trigger)</f>
        <v>48849</v>
      </c>
      <c r="AF211" s="49">
        <f>_xll.qlTenorBasisValue($V$13,AD211,trigger)</f>
        <v>7.2856968806336516E-4</v>
      </c>
      <c r="AG211" s="49">
        <f>_xll.qlTenorBasisForwardRate($V$13,AD211,_xll.ohTrigger($AA$9:$AA$12))</f>
        <v>1.9768256180347381E-2</v>
      </c>
      <c r="AH211" s="49">
        <f>_xll.qlTenorBasisForwardRate2($V$13,AD211,AE211,_xll.ohTrigger($AA$9:$AA$12))</f>
        <v>1.9768256180347381E-2</v>
      </c>
      <c r="AI211" s="49">
        <f>_xll.qlIndexFixing($V$5,_xll.qlInterestRateIndexFixingDate($V$5,AD211,trigger),,trigger)</f>
        <v>1.9691341181506082E-2</v>
      </c>
      <c r="AJ211" s="49">
        <f t="shared" si="17"/>
        <v>7.691499884129871E-5</v>
      </c>
      <c r="AK211" s="52">
        <f t="shared" si="18"/>
        <v>0.99610916622388956</v>
      </c>
    </row>
    <row r="212" spans="29:37" x14ac:dyDescent="0.2">
      <c r="AC212" s="44" t="s">
        <v>74</v>
      </c>
      <c r="AD212" s="45">
        <f>_xll.qlCalendarAdvance(calendar,AD211,AC212,,,trigger)</f>
        <v>48787</v>
      </c>
      <c r="AE212" s="45">
        <f>_xll.qlInterestRateIndexMaturity($V$5,AD212,trigger)</f>
        <v>48879</v>
      </c>
      <c r="AF212" s="49">
        <f>_xll.qlTenorBasisValue($V$13,AD212,trigger)</f>
        <v>7.2338895267029654E-4</v>
      </c>
      <c r="AG212" s="49">
        <f>_xll.qlTenorBasisForwardRate($V$13,AD212,_xll.ohTrigger($AA$9:$AA$12))</f>
        <v>1.9713028601427745E-2</v>
      </c>
      <c r="AH212" s="49">
        <f>_xll.qlTenorBasisForwardRate2($V$13,AD212,AE212,_xll.ohTrigger($AA$9:$AA$12))</f>
        <v>1.9713028601427745E-2</v>
      </c>
      <c r="AI212" s="49">
        <f>_xll.qlIndexFixing($V$5,_xll.qlInterestRateIndexFixingDate($V$5,AD212,trigger),,trigger)</f>
        <v>1.9639103083982791E-2</v>
      </c>
      <c r="AJ212" s="49">
        <f t="shared" si="17"/>
        <v>7.3925517444953931E-5</v>
      </c>
      <c r="AK212" s="52">
        <f t="shared" si="18"/>
        <v>0.99624991578211375</v>
      </c>
    </row>
    <row r="213" spans="29:37" x14ac:dyDescent="0.2">
      <c r="AC213" s="44" t="s">
        <v>74</v>
      </c>
      <c r="AD213" s="45">
        <f>_xll.qlCalendarAdvance(calendar,AD212,AC213,,,trigger)</f>
        <v>48820</v>
      </c>
      <c r="AE213" s="45">
        <f>_xll.qlInterestRateIndexMaturity($V$5,AD213,trigger)</f>
        <v>48912</v>
      </c>
      <c r="AF213" s="49">
        <f>_xll.qlTenorBasisValue($V$13,AD213,trigger)</f>
        <v>7.177304360375705E-4</v>
      </c>
      <c r="AG213" s="49">
        <f>_xll.qlTenorBasisForwardRate($V$13,AD213,_xll.ohTrigger($AA$9:$AA$12))</f>
        <v>1.9651675011409714E-2</v>
      </c>
      <c r="AH213" s="49">
        <f>_xll.qlTenorBasisForwardRate2($V$13,AD213,AE213,_xll.ohTrigger($AA$9:$AA$12))</f>
        <v>1.9651675011409714E-2</v>
      </c>
      <c r="AI213" s="49">
        <f>_xll.qlIndexFixing($V$5,_xll.qlInterestRateIndexFixingDate($V$5,AD213,trigger),,trigger)</f>
        <v>1.9580814288025907E-2</v>
      </c>
      <c r="AJ213" s="49">
        <f t="shared" si="17"/>
        <v>7.0860723383806695E-5</v>
      </c>
      <c r="AK213" s="52">
        <f t="shared" si="18"/>
        <v>0.99639416368616596</v>
      </c>
    </row>
    <row r="214" spans="29:37" x14ac:dyDescent="0.2">
      <c r="AC214" s="44" t="s">
        <v>74</v>
      </c>
      <c r="AD214" s="45">
        <f>_xll.qlCalendarAdvance(calendar,AD213,AC214,,,trigger)</f>
        <v>48851</v>
      </c>
      <c r="AE214" s="45">
        <f>_xll.qlInterestRateIndexMaturity($V$5,AD214,trigger)</f>
        <v>48942</v>
      </c>
      <c r="AF214" s="49">
        <f>_xll.qlTenorBasisValue($V$13,AD214,trigger)</f>
        <v>7.1245326022042208E-4</v>
      </c>
      <c r="AG214" s="49">
        <f>_xll.qlTenorBasisForwardRate($V$13,AD214,_xll.ohTrigger($AA$9:$AA$12))</f>
        <v>1.959389810366689E-2</v>
      </c>
      <c r="AH214" s="49">
        <f>_xll.qlTenorBasisForwardRate2($V$13,AD214,AE214,_xll.ohTrigger($AA$9:$AA$12))</f>
        <v>1.959389810366689E-2</v>
      </c>
      <c r="AI214" s="49">
        <f>_xll.qlIndexFixing($V$5,_xll.qlInterestRateIndexFixingDate($V$5,AD214,trigger),,trigger)</f>
        <v>1.9525648446794934E-2</v>
      </c>
      <c r="AJ214" s="49">
        <f t="shared" si="17"/>
        <v>6.8249656871955527E-5</v>
      </c>
      <c r="AK214" s="52">
        <f t="shared" si="18"/>
        <v>0.99651679025220696</v>
      </c>
    </row>
    <row r="215" spans="29:37" x14ac:dyDescent="0.2">
      <c r="AC215" s="44" t="s">
        <v>74</v>
      </c>
      <c r="AD215" s="45">
        <f>_xll.qlCalendarAdvance(calendar,AD214,AC215,,,trigger)</f>
        <v>48883</v>
      </c>
      <c r="AE215" s="45">
        <f>_xll.qlInterestRateIndexMaturity($V$5,AD215,trigger)</f>
        <v>48975</v>
      </c>
      <c r="AF215" s="49">
        <f>_xll.qlTenorBasisValue($V$13,AD215,trigger)</f>
        <v>7.0704481430015518E-4</v>
      </c>
      <c r="AG215" s="49">
        <f>_xll.qlTenorBasisForwardRate($V$13,AD215,_xll.ohTrigger($AA$9:$AA$12))</f>
        <v>1.95328699617629E-2</v>
      </c>
      <c r="AH215" s="49">
        <f>_xll.qlTenorBasisForwardRate2($V$13,AD215,AE215,_xll.ohTrigger($AA$9:$AA$12))</f>
        <v>1.95328699617629E-2</v>
      </c>
      <c r="AI215" s="49">
        <f>_xll.qlIndexFixing($V$5,_xll.qlInterestRateIndexFixingDate($V$5,AD215,trigger),,trigger)</f>
        <v>1.9467130319950066E-2</v>
      </c>
      <c r="AJ215" s="49">
        <f t="shared" si="17"/>
        <v>6.5739641812834204E-5</v>
      </c>
      <c r="AK215" s="52">
        <f t="shared" si="18"/>
        <v>0.99663440948813331</v>
      </c>
    </row>
    <row r="216" spans="29:37" x14ac:dyDescent="0.2">
      <c r="AC216" s="44" t="s">
        <v>74</v>
      </c>
      <c r="AD216" s="45">
        <f>_xll.qlCalendarAdvance(calendar,AD215,AC216,,,trigger)</f>
        <v>48913</v>
      </c>
      <c r="AE216" s="45">
        <f>_xll.qlInterestRateIndexMaturity($V$5,AD216,trigger)</f>
        <v>49003</v>
      </c>
      <c r="AF216" s="49">
        <f>_xll.qlTenorBasisValue($V$13,AD216,trigger)</f>
        <v>7.0201028555835342E-4</v>
      </c>
      <c r="AG216" s="49">
        <f>_xll.qlTenorBasisForwardRate($V$13,AD216,_xll.ohTrigger($AA$9:$AA$12))</f>
        <v>1.9476433176454755E-2</v>
      </c>
      <c r="AH216" s="49">
        <f>_xll.qlTenorBasisForwardRate2($V$13,AD216,AE216,_xll.ohTrigger($AA$9:$AA$12))</f>
        <v>1.9476433176454755E-2</v>
      </c>
      <c r="AI216" s="49">
        <f>_xll.qlIndexFixing($V$5,_xll.qlInterestRateIndexFixingDate($V$5,AD216,trigger),,trigger)</f>
        <v>1.941270548513252E-2</v>
      </c>
      <c r="AJ216" s="49">
        <f t="shared" si="17"/>
        <v>6.3727691322235103E-5</v>
      </c>
      <c r="AK216" s="52">
        <f t="shared" si="18"/>
        <v>0.99672795882362708</v>
      </c>
    </row>
    <row r="217" spans="29:37" x14ac:dyDescent="0.2">
      <c r="AC217" s="44" t="s">
        <v>74</v>
      </c>
      <c r="AD217" s="45">
        <f>_xll.qlCalendarAdvance(calendar,AD216,AC217,,,trigger)</f>
        <v>48943</v>
      </c>
      <c r="AE217" s="45">
        <f>_xll.qlInterestRateIndexMaturity($V$5,AD217,trigger)</f>
        <v>49034</v>
      </c>
      <c r="AF217" s="49">
        <f>_xll.qlTenorBasisValue($V$13,AD217,trigger)</f>
        <v>6.9701042910739011E-4</v>
      </c>
      <c r="AG217" s="49">
        <f>_xll.qlTenorBasisForwardRate($V$13,AD217,_xll.ohTrigger($AA$9:$AA$12))</f>
        <v>1.9418244945355559E-2</v>
      </c>
      <c r="AH217" s="49">
        <f>_xll.qlTenorBasisForwardRate2($V$13,AD217,AE217,_xll.ohTrigger($AA$9:$AA$12))</f>
        <v>1.9418244945355559E-2</v>
      </c>
      <c r="AI217" s="49">
        <f>_xll.qlIndexFixing($V$5,_xll.qlInterestRateIndexFixingDate($V$5,AD217,trigger),,trigger)</f>
        <v>1.9356350053307849E-2</v>
      </c>
      <c r="AJ217" s="49">
        <f t="shared" si="17"/>
        <v>6.1894892047709843E-5</v>
      </c>
      <c r="AK217" s="52">
        <f t="shared" si="18"/>
        <v>0.99681253932979597</v>
      </c>
    </row>
    <row r="218" spans="29:37" x14ac:dyDescent="0.2">
      <c r="AC218" s="44" t="s">
        <v>74</v>
      </c>
      <c r="AD218" s="45">
        <f>_xll.qlCalendarAdvance(calendar,AD217,AC218,,,trigger)</f>
        <v>48974</v>
      </c>
      <c r="AE218" s="45">
        <f>_xll.qlInterestRateIndexMaturity($V$5,AD218,trigger)</f>
        <v>49062</v>
      </c>
      <c r="AF218" s="49">
        <f>_xll.qlTenorBasisValue($V$13,AD218,trigger)</f>
        <v>6.9188026973981964E-4</v>
      </c>
      <c r="AG218" s="49">
        <f>_xll.qlTenorBasisForwardRate($V$13,AD218,_xll.ohTrigger($AA$9:$AA$12))</f>
        <v>1.9359482346047958E-2</v>
      </c>
      <c r="AH218" s="49">
        <f>_xll.qlTenorBasisForwardRate2($V$13,AD218,AE218,_xll.ohTrigger($AA$9:$AA$12))</f>
        <v>1.9359482346047958E-2</v>
      </c>
      <c r="AI218" s="49">
        <f>_xll.qlIndexFixing($V$5,_xll.qlInterestRateIndexFixingDate($V$5,AD218,trigger),,trigger)</f>
        <v>1.9299107167653939E-2</v>
      </c>
      <c r="AJ218" s="49">
        <f t="shared" si="17"/>
        <v>6.0375178394019707E-5</v>
      </c>
      <c r="AK218" s="52">
        <f t="shared" si="18"/>
        <v>0.99688136400990368</v>
      </c>
    </row>
    <row r="219" spans="29:37" x14ac:dyDescent="0.2">
      <c r="AC219" s="44" t="s">
        <v>74</v>
      </c>
      <c r="AD219" s="45">
        <f>_xll.qlCalendarAdvance(calendar,AD218,AC219,,,trigger)</f>
        <v>49003</v>
      </c>
      <c r="AE219" s="45">
        <f>_xll.qlInterestRateIndexMaturity($V$5,AD219,trigger)</f>
        <v>49095</v>
      </c>
      <c r="AF219" s="49">
        <f>_xll.qlTenorBasisValue($V$13,AD219,trigger)</f>
        <v>6.8711447982578724E-4</v>
      </c>
      <c r="AG219" s="49">
        <f>_xll.qlTenorBasisForwardRate($V$13,AD219,_xll.ohTrigger($AA$9:$AA$12))</f>
        <v>1.9300985302643407E-2</v>
      </c>
      <c r="AH219" s="49">
        <f>_xll.qlTenorBasisForwardRate2($V$13,AD219,AE219,_xll.ohTrigger($AA$9:$AA$12))</f>
        <v>1.9300985302643407E-2</v>
      </c>
      <c r="AI219" s="49">
        <f>_xll.qlIndexFixing($V$5,_xll.qlInterestRateIndexFixingDate($V$5,AD219,trigger),,trigger)</f>
        <v>1.9241856563929436E-2</v>
      </c>
      <c r="AJ219" s="49">
        <f t="shared" si="17"/>
        <v>5.9128738713970508E-5</v>
      </c>
      <c r="AK219" s="52">
        <f t="shared" si="18"/>
        <v>0.99693649117976002</v>
      </c>
    </row>
    <row r="220" spans="29:37" x14ac:dyDescent="0.2">
      <c r="AC220" s="44" t="s">
        <v>74</v>
      </c>
      <c r="AD220" s="45">
        <f>_xll.qlCalendarAdvance(calendar,AD219,AC220,,,trigger)</f>
        <v>49031</v>
      </c>
      <c r="AE220" s="45">
        <f>_xll.qlInterestRateIndexMaturity($V$5,AD220,trigger)</f>
        <v>49123</v>
      </c>
      <c r="AF220" s="49">
        <f>_xll.qlTenorBasisValue($V$13,AD220,trigger)</f>
        <v>6.8254359452522893E-4</v>
      </c>
      <c r="AG220" s="49">
        <f>_xll.qlTenorBasisForwardRate($V$13,AD220,_xll.ohTrigger($AA$9:$AA$12))</f>
        <v>1.9245915187226879E-2</v>
      </c>
      <c r="AH220" s="49">
        <f>_xll.qlTenorBasisForwardRate2($V$13,AD220,AE220,_xll.ohTrigger($AA$9:$AA$12))</f>
        <v>1.9245915187226879E-2</v>
      </c>
      <c r="AI220" s="49">
        <f>_xll.qlIndexFixing($V$5,_xll.qlInterestRateIndexFixingDate($V$5,AD220,trigger),,trigger)</f>
        <v>1.9187644902644165E-2</v>
      </c>
      <c r="AJ220" s="49">
        <f t="shared" si="17"/>
        <v>5.8270284582714188E-5</v>
      </c>
      <c r="AK220" s="52">
        <f t="shared" si="18"/>
        <v>0.99697232976370032</v>
      </c>
    </row>
    <row r="221" spans="29:37" x14ac:dyDescent="0.2">
      <c r="AC221" s="44" t="s">
        <v>74</v>
      </c>
      <c r="AD221" s="45">
        <f>_xll.qlCalendarAdvance(calendar,AD220,AC221,,,trigger)</f>
        <v>49062</v>
      </c>
      <c r="AE221" s="45">
        <f>_xll.qlInterestRateIndexMaturity($V$5,AD221,trigger)</f>
        <v>49156</v>
      </c>
      <c r="AF221" s="49">
        <f>_xll.qlTenorBasisValue($V$13,AD221,trigger)</f>
        <v>6.7751792734336278E-4</v>
      </c>
      <c r="AG221" s="49">
        <f>_xll.qlTenorBasisForwardRate($V$13,AD221,_xll.ohTrigger($AA$9:$AA$12))</f>
        <v>1.9183581542235519E-2</v>
      </c>
      <c r="AH221" s="49">
        <f>_xll.qlTenorBasisForwardRate2($V$13,AD221,AE221,_xll.ohTrigger($AA$9:$AA$12))</f>
        <v>1.9183581542235519E-2</v>
      </c>
      <c r="AI221" s="49">
        <f>_xll.qlIndexFixing($V$5,_xll.qlInterestRateIndexFixingDate($V$5,AD221,trigger),,trigger)</f>
        <v>1.9125927383726905E-2</v>
      </c>
      <c r="AJ221" s="49">
        <f t="shared" si="17"/>
        <v>5.7654158508613218E-5</v>
      </c>
      <c r="AK221" s="52">
        <f t="shared" si="18"/>
        <v>0.99699460925053651</v>
      </c>
    </row>
    <row r="222" spans="29:37" x14ac:dyDescent="0.2">
      <c r="AC222" s="44" t="s">
        <v>74</v>
      </c>
      <c r="AD222" s="45">
        <f>_xll.qlCalendarAdvance(calendar,AD221,AC222,,,trigger)</f>
        <v>49093</v>
      </c>
      <c r="AE222" s="45">
        <f>_xll.qlInterestRateIndexMaturity($V$5,AD222,trigger)</f>
        <v>49185</v>
      </c>
      <c r="AF222" s="49">
        <f>_xll.qlTenorBasisValue($V$13,AD222,trigger)</f>
        <v>6.7252891024283969E-4</v>
      </c>
      <c r="AG222" s="49">
        <f>_xll.qlTenorBasisForwardRate($V$13,AD222,_xll.ohTrigger($AA$9:$AA$12))</f>
        <v>1.912279851651293E-2</v>
      </c>
      <c r="AH222" s="49">
        <f>_xll.qlTenorBasisForwardRate2($V$13,AD222,AE222,_xll.ohTrigger($AA$9:$AA$12))</f>
        <v>1.912279851651293E-2</v>
      </c>
      <c r="AI222" s="49">
        <f>_xll.qlIndexFixing($V$5,_xll.qlInterestRateIndexFixingDate($V$5,AD222,trigger),,trigger)</f>
        <v>1.9065386240036519E-2</v>
      </c>
      <c r="AJ222" s="49">
        <f t="shared" si="17"/>
        <v>5.7412276476410951E-5</v>
      </c>
      <c r="AK222" s="52">
        <f t="shared" si="18"/>
        <v>0.99699770530830856</v>
      </c>
    </row>
    <row r="223" spans="29:37" x14ac:dyDescent="0.2">
      <c r="AC223" s="44" t="s">
        <v>74</v>
      </c>
      <c r="AD223" s="45">
        <f>_xll.qlCalendarAdvance(calendar,AD222,AC223,,,trigger)</f>
        <v>49124</v>
      </c>
      <c r="AE223" s="45">
        <f>_xll.qlInterestRateIndexMaturity($V$5,AD223,trigger)</f>
        <v>49216</v>
      </c>
      <c r="AF223" s="49">
        <f>_xll.qlTenorBasisValue($V$13,AD223,trigger)</f>
        <v>6.6757645323106446E-4</v>
      </c>
      <c r="AG223" s="49">
        <f>_xll.qlTenorBasisForwardRate($V$13,AD223,_xll.ohTrigger($AA$9:$AA$12))</f>
        <v>1.9060669016537746E-2</v>
      </c>
      <c r="AH223" s="49">
        <f>_xll.qlTenorBasisForwardRate2($V$13,AD223,AE223,_xll.ohTrigger($AA$9:$AA$12))</f>
        <v>1.9060669016537746E-2</v>
      </c>
      <c r="AI223" s="49">
        <f>_xll.qlIndexFixing($V$5,_xll.qlInterestRateIndexFixingDate($V$5,AD223,trigger),,trigger)</f>
        <v>1.9003110724700664E-2</v>
      </c>
      <c r="AJ223" s="49">
        <f t="shared" si="17"/>
        <v>5.7558291837081499E-5</v>
      </c>
      <c r="AK223" s="52">
        <f t="shared" si="18"/>
        <v>0.99698025857397021</v>
      </c>
    </row>
    <row r="224" spans="29:37" x14ac:dyDescent="0.2">
      <c r="AC224" s="44" t="s">
        <v>74</v>
      </c>
      <c r="AD224" s="45">
        <f>_xll.qlCalendarAdvance(calendar,AD223,AC224,,,trigger)</f>
        <v>49156</v>
      </c>
      <c r="AE224" s="45">
        <f>_xll.qlInterestRateIndexMaturity($V$5,AD224,trigger)</f>
        <v>49248</v>
      </c>
      <c r="AF224" s="49">
        <f>_xll.qlTenorBasisValue($V$13,AD224,trigger)</f>
        <v>6.6250248796804231E-4</v>
      </c>
      <c r="AG224" s="49">
        <f>_xll.qlTenorBasisForwardRate($V$13,AD224,_xll.ohTrigger($AA$9:$AA$12))</f>
        <v>1.8996162139894857E-2</v>
      </c>
      <c r="AH224" s="49">
        <f>_xll.qlTenorBasisForwardRate2($V$13,AD224,AE224,_xll.ohTrigger($AA$9:$AA$12))</f>
        <v>1.8996162139894857E-2</v>
      </c>
      <c r="AI224" s="49">
        <f>_xll.qlIndexFixing($V$5,_xll.qlInterestRateIndexFixingDate($V$5,AD224,trigger),,trigger)</f>
        <v>1.8938024878916451E-2</v>
      </c>
      <c r="AJ224" s="49">
        <f t="shared" si="17"/>
        <v>5.8137260978405325E-5</v>
      </c>
      <c r="AK224" s="52">
        <f t="shared" si="18"/>
        <v>0.99693952596581037</v>
      </c>
    </row>
    <row r="225" spans="29:37" x14ac:dyDescent="0.2">
      <c r="AC225" s="44" t="s">
        <v>74</v>
      </c>
      <c r="AD225" s="45">
        <f>_xll.qlCalendarAdvance(calendar,AD224,AC225,,,trigger)</f>
        <v>49187</v>
      </c>
      <c r="AE225" s="45">
        <f>_xll.qlInterestRateIndexMaturity($V$5,AD225,trigger)</f>
        <v>49278</v>
      </c>
      <c r="AF225" s="49">
        <f>_xll.qlTenorBasisValue($V$13,AD225,trigger)</f>
        <v>6.5762403662898532E-4</v>
      </c>
      <c r="AG225" s="49">
        <f>_xll.qlTenorBasisForwardRate($V$13,AD225,_xll.ohTrigger($AA$9:$AA$12))</f>
        <v>1.8933850080584218E-2</v>
      </c>
      <c r="AH225" s="49">
        <f>_xll.qlTenorBasisForwardRate2($V$13,AD225,AE225,_xll.ohTrigger($AA$9:$AA$12))</f>
        <v>1.8933850080584218E-2</v>
      </c>
      <c r="AI225" s="49">
        <f>_xll.qlIndexFixing($V$5,_xll.qlInterestRateIndexFixingDate($V$5,AD225,trigger),,trigger)</f>
        <v>1.8874744202813178E-2</v>
      </c>
      <c r="AJ225" s="49">
        <f t="shared" si="17"/>
        <v>5.910587777104015E-5</v>
      </c>
      <c r="AK225" s="52">
        <f t="shared" si="18"/>
        <v>0.99687829588174193</v>
      </c>
    </row>
    <row r="226" spans="29:37" x14ac:dyDescent="0.2">
      <c r="AC226" s="44" t="s">
        <v>74</v>
      </c>
      <c r="AD226" s="45">
        <f>_xll.qlCalendarAdvance(calendar,AD225,AC226,,,trigger)</f>
        <v>49219</v>
      </c>
      <c r="AE226" s="45">
        <f>_xll.qlInterestRateIndexMaturity($V$5,AD226,trigger)</f>
        <v>49311</v>
      </c>
      <c r="AF226" s="49">
        <f>_xll.qlTenorBasisValue($V$13,AD226,trigger)</f>
        <v>6.5262625128592144E-4</v>
      </c>
      <c r="AG226" s="49">
        <f>_xll.qlTenorBasisForwardRate($V$13,AD226,_xll.ohTrigger($AA$9:$AA$12))</f>
        <v>1.8868134662836728E-2</v>
      </c>
      <c r="AH226" s="49">
        <f>_xll.qlTenorBasisForwardRate2($V$13,AD226,AE226,_xll.ohTrigger($AA$9:$AA$12))</f>
        <v>1.8868134662836728E-2</v>
      </c>
      <c r="AI226" s="49">
        <f>_xll.qlIndexFixing($V$5,_xll.qlInterestRateIndexFixingDate($V$5,AD226,trigger),,trigger)</f>
        <v>1.8807507992237269E-2</v>
      </c>
      <c r="AJ226" s="49">
        <f t="shared" si="17"/>
        <v>6.0626670599459032E-5</v>
      </c>
      <c r="AK226" s="52">
        <f t="shared" si="18"/>
        <v>0.99678682224380821</v>
      </c>
    </row>
    <row r="227" spans="29:37" x14ac:dyDescent="0.2">
      <c r="AC227" s="44" t="s">
        <v>74</v>
      </c>
      <c r="AD227" s="45">
        <f>_xll.qlCalendarAdvance(calendar,AD226,AC227,,,trigger)</f>
        <v>49250</v>
      </c>
      <c r="AE227" s="45">
        <f>_xll.qlInterestRateIndexMaturity($V$5,AD227,trigger)</f>
        <v>49342</v>
      </c>
      <c r="AF227" s="49">
        <f>_xll.qlTenorBasisValue($V$13,AD227,trigger)</f>
        <v>6.478213850833139E-4</v>
      </c>
      <c r="AG227" s="49">
        <f>_xll.qlTenorBasisForwardRate($V$13,AD227,_xll.ohTrigger($AA$9:$AA$12))</f>
        <v>1.8804673882784933E-2</v>
      </c>
      <c r="AH227" s="49">
        <f>_xll.qlTenorBasisForwardRate2($V$13,AD227,AE227,_xll.ohTrigger($AA$9:$AA$12))</f>
        <v>1.8804673882784933E-2</v>
      </c>
      <c r="AI227" s="49">
        <f>_xll.qlIndexFixing($V$5,_xll.qlInterestRateIndexFixingDate($V$5,AD227,trigger),,trigger)</f>
        <v>1.8742127115204062E-2</v>
      </c>
      <c r="AJ227" s="49">
        <f t="shared" si="17"/>
        <v>6.2546767580870521E-5</v>
      </c>
      <c r="AK227" s="52">
        <f t="shared" si="18"/>
        <v>0.99667387118911277</v>
      </c>
    </row>
    <row r="228" spans="29:37" x14ac:dyDescent="0.2">
      <c r="AC228" s="44" t="s">
        <v>74</v>
      </c>
      <c r="AD228" s="45">
        <f>_xll.qlCalendarAdvance(calendar,AD227,AC228,,,trigger)</f>
        <v>49282</v>
      </c>
      <c r="AE228" s="45">
        <f>_xll.qlInterestRateIndexMaturity($V$5,AD228,trigger)</f>
        <v>49373</v>
      </c>
      <c r="AF228" s="49">
        <f>_xll.qlTenorBasisValue($V$13,AD228,trigger)</f>
        <v>6.4289932965603354E-4</v>
      </c>
      <c r="AG228" s="49">
        <f>_xll.qlTenorBasisForwardRate($V$13,AD228,_xll.ohTrigger($AA$9:$AA$12))</f>
        <v>1.8739417416313797E-2</v>
      </c>
      <c r="AH228" s="49">
        <f>_xll.qlTenorBasisForwardRate2($V$13,AD228,AE228,_xll.ohTrigger($AA$9:$AA$12))</f>
        <v>1.8739417416313797E-2</v>
      </c>
      <c r="AI228" s="49">
        <f>_xll.qlIndexFixing($V$5,_xll.qlInterestRateIndexFixingDate($V$5,AD228,trigger),,trigger)</f>
        <v>1.8674431673217577E-2</v>
      </c>
      <c r="AJ228" s="49">
        <f t="shared" si="17"/>
        <v>6.4985743096220017E-5</v>
      </c>
      <c r="AK228" s="52">
        <f t="shared" si="18"/>
        <v>0.99653213642385452</v>
      </c>
    </row>
    <row r="229" spans="29:37" x14ac:dyDescent="0.2">
      <c r="AC229" s="44" t="s">
        <v>74</v>
      </c>
      <c r="AD229" s="45">
        <f>_xll.qlCalendarAdvance(calendar,AD228,AC229,,,trigger)</f>
        <v>49313</v>
      </c>
      <c r="AE229" s="45">
        <f>_xll.qlInterestRateIndexMaturity($V$5,AD229,trigger)</f>
        <v>49403</v>
      </c>
      <c r="AF229" s="49">
        <f>_xll.qlTenorBasisValue($V$13,AD229,trigger)</f>
        <v>6.3816759773071587E-4</v>
      </c>
      <c r="AG229" s="49">
        <f>_xll.qlTenorBasisForwardRate($V$13,AD229,_xll.ohTrigger($AA$9:$AA$12))</f>
        <v>1.8675965789063831E-2</v>
      </c>
      <c r="AH229" s="49">
        <f>_xll.qlTenorBasisForwardRate2($V$13,AD229,AE229,_xll.ohTrigger($AA$9:$AA$12))</f>
        <v>1.8675965789063831E-2</v>
      </c>
      <c r="AI229" s="49">
        <f>_xll.qlIndexFixing($V$5,_xll.qlInterestRateIndexFixingDate($V$5,AD229,trigger),,trigger)</f>
        <v>1.8608125321896374E-2</v>
      </c>
      <c r="AJ229" s="49">
        <f t="shared" si="17"/>
        <v>6.7840467167457064E-5</v>
      </c>
      <c r="AK229" s="52">
        <f t="shared" si="18"/>
        <v>0.99636749885207099</v>
      </c>
    </row>
    <row r="230" spans="29:37" x14ac:dyDescent="0.2">
      <c r="AC230" s="44" t="s">
        <v>74</v>
      </c>
      <c r="AD230" s="45">
        <f>_xll.qlCalendarAdvance(calendar,AD229,AC230,,,trigger)</f>
        <v>49345</v>
      </c>
      <c r="AE230" s="45">
        <f>_xll.qlInterestRateIndexMaturity($V$5,AD230,trigger)</f>
        <v>49436</v>
      </c>
      <c r="AF230" s="49">
        <f>_xll.qlTenorBasisValue($V$13,AD230,trigger)</f>
        <v>6.3332079191534194E-4</v>
      </c>
      <c r="AG230" s="49">
        <f>_xll.qlTenorBasisForwardRate($V$13,AD230,_xll.ohTrigger($AA$9:$AA$12))</f>
        <v>1.8609089659457397E-2</v>
      </c>
      <c r="AH230" s="49">
        <f>_xll.qlTenorBasisForwardRate2($V$13,AD230,AE230,_xll.ohTrigger($AA$9:$AA$12))</f>
        <v>1.8609089659457397E-2</v>
      </c>
      <c r="AI230" s="49">
        <f>_xll.qlIndexFixing($V$5,_xll.qlInterestRateIndexFixingDate($V$5,AD230,trigger),,trigger)</f>
        <v>1.8537636777476107E-2</v>
      </c>
      <c r="AJ230" s="49">
        <f t="shared" si="17"/>
        <v>7.1452881981289712E-5</v>
      </c>
      <c r="AK230" s="52">
        <f t="shared" si="18"/>
        <v>0.99616032362201146</v>
      </c>
    </row>
    <row r="231" spans="29:37" x14ac:dyDescent="0.2">
      <c r="AC231" s="44" t="s">
        <v>74</v>
      </c>
      <c r="AD231" s="45">
        <f>_xll.qlCalendarAdvance(calendar,AD230,AC231,,,trigger)</f>
        <v>49373</v>
      </c>
      <c r="AE231" s="45">
        <f>_xll.qlInterestRateIndexMaturity($V$5,AD231,trigger)</f>
        <v>49465</v>
      </c>
      <c r="AF231" s="49">
        <f>_xll.qlTenorBasisValue($V$13,AD231,trigger)</f>
        <v>6.2911103700782022E-4</v>
      </c>
      <c r="AG231" s="49">
        <f>_xll.qlTenorBasisForwardRate($V$13,AD231,_xll.ohTrigger($AA$9:$AA$12))</f>
        <v>1.8550294187905225E-2</v>
      </c>
      <c r="AH231" s="49">
        <f>_xll.qlTenorBasisForwardRate2($V$13,AD231,AE231,_xll.ohTrigger($AA$9:$AA$12))</f>
        <v>1.8550294187905225E-2</v>
      </c>
      <c r="AI231" s="49">
        <f>_xll.qlIndexFixing($V$5,_xll.qlInterestRateIndexFixingDate($V$5,AD231,trigger),,trigger)</f>
        <v>1.8475184319296175E-2</v>
      </c>
      <c r="AJ231" s="49">
        <f t="shared" si="17"/>
        <v>7.5109868609049557E-5</v>
      </c>
      <c r="AK231" s="52">
        <f t="shared" si="18"/>
        <v>0.9959510146929087</v>
      </c>
    </row>
    <row r="232" spans="29:37" x14ac:dyDescent="0.2">
      <c r="AC232" s="44" t="s">
        <v>74</v>
      </c>
      <c r="AD232" s="45">
        <f>_xll.qlCalendarAdvance(calendar,AD231,AC232,,,trigger)</f>
        <v>49404</v>
      </c>
      <c r="AE232" s="45">
        <f>_xll.qlInterestRateIndexMaturity($V$5,AD232,trigger)</f>
        <v>49495</v>
      </c>
      <c r="AF232" s="49">
        <f>_xll.qlTenorBasisValue($V$13,AD232,trigger)</f>
        <v>6.2448409036507926E-4</v>
      </c>
      <c r="AG232" s="49">
        <f>_xll.qlTenorBasisForwardRate($V$13,AD232,_xll.ohTrigger($AA$9:$AA$12))</f>
        <v>1.8486194952261611E-2</v>
      </c>
      <c r="AH232" s="49">
        <f>_xll.qlTenorBasisForwardRate2($V$13,AD232,AE232,_xll.ohTrigger($AA$9:$AA$12))</f>
        <v>1.8486194952261611E-2</v>
      </c>
      <c r="AI232" s="49">
        <f>_xll.qlIndexFixing($V$5,_xll.qlInterestRateIndexFixingDate($V$5,AD232,trigger),,trigger)</f>
        <v>1.8406666878680963E-2</v>
      </c>
      <c r="AJ232" s="49">
        <f t="shared" si="17"/>
        <v>7.9528073580647368E-5</v>
      </c>
      <c r="AK232" s="52">
        <f t="shared" si="18"/>
        <v>0.99569797495990819</v>
      </c>
    </row>
    <row r="233" spans="29:37" x14ac:dyDescent="0.2">
      <c r="AC233" s="44" t="s">
        <v>74</v>
      </c>
      <c r="AD233" s="45">
        <f>_xll.qlCalendarAdvance(calendar,AD232,AC233,,,trigger)</f>
        <v>49436</v>
      </c>
      <c r="AE233" s="45">
        <f>_xll.qlInterestRateIndexMaturity($V$5,AD233,trigger)</f>
        <v>49528</v>
      </c>
      <c r="AF233" s="49">
        <f>_xll.qlTenorBasisValue($V$13,AD233,trigger)</f>
        <v>6.1974507342430808E-4</v>
      </c>
      <c r="AG233" s="49">
        <f>_xll.qlTenorBasisForwardRate($V$13,AD233,_xll.ohTrigger($AA$9:$AA$12))</f>
        <v>1.841866771066053E-2</v>
      </c>
      <c r="AH233" s="49">
        <f>_xll.qlTenorBasisForwardRate2($V$13,AD233,AE233,_xll.ohTrigger($AA$9:$AA$12))</f>
        <v>1.841866771066053E-2</v>
      </c>
      <c r="AI233" s="49">
        <f>_xll.qlIndexFixing($V$5,_xll.qlInterestRateIndexFixingDate($V$5,AD233,trigger),,trigger)</f>
        <v>1.8333800854845476E-2</v>
      </c>
      <c r="AJ233" s="49">
        <f t="shared" si="17"/>
        <v>8.4866855815053654E-5</v>
      </c>
      <c r="AK233" s="52">
        <f t="shared" si="18"/>
        <v>0.99539234557307676</v>
      </c>
    </row>
    <row r="234" spans="29:37" x14ac:dyDescent="0.2">
      <c r="AC234" s="44" t="s">
        <v>74</v>
      </c>
      <c r="AD234" s="45">
        <f>_xll.qlCalendarAdvance(calendar,AD233,AC234,,,trigger)</f>
        <v>49467</v>
      </c>
      <c r="AE234" s="45">
        <f>_xll.qlInterestRateIndexMaturity($V$5,AD234,trigger)</f>
        <v>49559</v>
      </c>
      <c r="AF234" s="49">
        <f>_xll.qlTenorBasisValue($V$13,AD234,trigger)</f>
        <v>6.1519004309380093E-4</v>
      </c>
      <c r="AG234" s="49">
        <f>_xll.qlTenorBasisForwardRate($V$13,AD234,_xll.ohTrigger($AA$9:$AA$12))</f>
        <v>1.8353632878394945E-2</v>
      </c>
      <c r="AH234" s="49">
        <f>_xll.qlTenorBasisForwardRate2($V$13,AD234,AE234,_xll.ohTrigger($AA$9:$AA$12))</f>
        <v>1.8353632878394945E-2</v>
      </c>
      <c r="AI234" s="49">
        <f>_xll.qlIndexFixing($V$5,_xll.qlInterestRateIndexFixingDate($V$5,AD234,trigger),,trigger)</f>
        <v>1.8263073348998668E-2</v>
      </c>
      <c r="AJ234" s="49">
        <f t="shared" si="17"/>
        <v>9.0559529396277288E-5</v>
      </c>
      <c r="AK234" s="52">
        <f t="shared" si="18"/>
        <v>0.99506585263003278</v>
      </c>
    </row>
    <row r="235" spans="29:37" x14ac:dyDescent="0.2">
      <c r="AC235" s="44" t="s">
        <v>74</v>
      </c>
      <c r="AD235" s="45">
        <f>_xll.qlCalendarAdvance(calendar,AD234,AC235,,,trigger)</f>
        <v>49499</v>
      </c>
      <c r="AE235" s="45">
        <f>_xll.qlInterestRateIndexMaturity($V$5,AD235,trigger)</f>
        <v>49591</v>
      </c>
      <c r="AF235" s="49">
        <f>_xll.qlTenorBasisValue($V$13,AD235,trigger)</f>
        <v>6.1052498604248734E-4</v>
      </c>
      <c r="AG235" s="49">
        <f>_xll.qlTenorBasisForwardRate($V$13,AD235,_xll.ohTrigger($AA$9:$AA$12))</f>
        <v>1.8286342437324406E-2</v>
      </c>
      <c r="AH235" s="49">
        <f>_xll.qlTenorBasisForwardRate2($V$13,AD235,AE235,_xll.ohTrigger($AA$9:$AA$12))</f>
        <v>1.8286342437324406E-2</v>
      </c>
      <c r="AI235" s="49">
        <f>_xll.qlIndexFixing($V$5,_xll.qlInterestRateIndexFixingDate($V$5,AD235,trigger),,trigger)</f>
        <v>1.8189264383697303E-2</v>
      </c>
      <c r="AJ235" s="49">
        <f t="shared" si="17"/>
        <v>9.70780536271032E-5</v>
      </c>
      <c r="AK235" s="52">
        <f t="shared" si="18"/>
        <v>0.99469122630948026</v>
      </c>
    </row>
    <row r="236" spans="29:37" x14ac:dyDescent="0.2">
      <c r="AC236" s="44" t="s">
        <v>74</v>
      </c>
      <c r="AD236" s="45">
        <f>_xll.qlCalendarAdvance(calendar,AD235,AC236,,,trigger)</f>
        <v>49530</v>
      </c>
      <c r="AE236" s="45">
        <f>_xll.qlInterestRateIndexMaturity($V$5,AD236,trigger)</f>
        <v>49622</v>
      </c>
      <c r="AF236" s="49">
        <f>_xll.qlTenorBasisValue($V$13,AD236,trigger)</f>
        <v>6.060413309149263E-4</v>
      </c>
      <c r="AG236" s="49">
        <f>_xll.qlTenorBasisForwardRate($V$13,AD236,_xll.ohTrigger($AA$9:$AA$12))</f>
        <v>1.8221044607401257E-2</v>
      </c>
      <c r="AH236" s="49">
        <f>_xll.qlTenorBasisForwardRate2($V$13,AD236,AE236,_xll.ohTrigger($AA$9:$AA$12))</f>
        <v>1.8221044607401257E-2</v>
      </c>
      <c r="AI236" s="49">
        <f>_xll.qlIndexFixing($V$5,_xll.qlInterestRateIndexFixingDate($V$5,AD236,trigger),,trigger)</f>
        <v>1.8117153978438993E-2</v>
      </c>
      <c r="AJ236" s="49">
        <f t="shared" si="17"/>
        <v>1.0389062896226306E-4</v>
      </c>
      <c r="AK236" s="52">
        <f t="shared" si="18"/>
        <v>0.99429831652351786</v>
      </c>
    </row>
    <row r="237" spans="29:37" x14ac:dyDescent="0.2">
      <c r="AC237" s="44" t="s">
        <v>74</v>
      </c>
      <c r="AD237" s="45">
        <f>_xll.qlCalendarAdvance(calendar,AD236,AC237,,,trigger)</f>
        <v>49562</v>
      </c>
      <c r="AE237" s="45">
        <f>_xll.qlInterestRateIndexMaturity($V$5,AD237,trigger)</f>
        <v>49653</v>
      </c>
      <c r="AF237" s="49">
        <f>_xll.qlTenorBasisValue($V$13,AD237,trigger)</f>
        <v>6.0144966342374703E-4</v>
      </c>
      <c r="AG237" s="49">
        <f>_xll.qlTenorBasisForwardRate($V$13,AD237,_xll.ohTrigger($AA$9:$AA$12))</f>
        <v>1.8154219132821676E-2</v>
      </c>
      <c r="AH237" s="49">
        <f>_xll.qlTenorBasisForwardRate2($V$13,AD237,AE237,_xll.ohTrigger($AA$9:$AA$12))</f>
        <v>1.8154219132821676E-2</v>
      </c>
      <c r="AI237" s="49">
        <f>_xll.qlIndexFixing($V$5,_xll.qlInterestRateIndexFixingDate($V$5,AD237,trigger),,trigger)</f>
        <v>1.8043340369168031E-2</v>
      </c>
      <c r="AJ237" s="49">
        <f t="shared" si="17"/>
        <v>1.1087876365364555E-4</v>
      </c>
      <c r="AK237" s="52">
        <f t="shared" si="18"/>
        <v>0.99389239697712006</v>
      </c>
    </row>
    <row r="238" spans="29:37" x14ac:dyDescent="0.2">
      <c r="AC238" s="44" t="s">
        <v>74</v>
      </c>
      <c r="AD238" s="45">
        <f>_xll.qlCalendarAdvance(calendar,AD237,AC238,,,trigger)</f>
        <v>49592</v>
      </c>
      <c r="AE238" s="45">
        <f>_xll.qlInterestRateIndexMaturity($V$5,AD238,trigger)</f>
        <v>49684</v>
      </c>
      <c r="AF238" s="49">
        <f>_xll.qlTenorBasisValue($V$13,AD238,trigger)</f>
        <v>5.9717862847929115E-4</v>
      </c>
      <c r="AG238" s="49">
        <f>_xll.qlTenorBasisForwardRate($V$13,AD238,_xll.ohTrigger($AA$9:$AA$12))</f>
        <v>1.8090497082876772E-2</v>
      </c>
      <c r="AH238" s="49">
        <f>_xll.qlTenorBasisForwardRate2($V$13,AD238,AE238,_xll.ohTrigger($AA$9:$AA$12))</f>
        <v>1.8090497082876772E-2</v>
      </c>
      <c r="AI238" s="49">
        <f>_xll.qlIndexFixing($V$5,_xll.qlInterestRateIndexFixingDate($V$5,AD238,trigger),,trigger)</f>
        <v>1.7973231670576267E-2</v>
      </c>
      <c r="AJ238" s="49">
        <f t="shared" si="17"/>
        <v>1.1726541230050458E-4</v>
      </c>
      <c r="AK238" s="52">
        <f t="shared" si="18"/>
        <v>0.99351784465825987</v>
      </c>
    </row>
    <row r="239" spans="29:37" x14ac:dyDescent="0.2">
      <c r="AC239" s="44" t="s">
        <v>74</v>
      </c>
      <c r="AD239" s="45">
        <f>_xll.qlCalendarAdvance(calendar,AD238,AC239,,,trigger)</f>
        <v>49625</v>
      </c>
      <c r="AE239" s="45">
        <f>_xll.qlInterestRateIndexMaturity($V$5,AD239,trigger)</f>
        <v>49717</v>
      </c>
      <c r="AF239" s="49">
        <f>_xll.qlTenorBasisValue($V$13,AD239,trigger)</f>
        <v>5.9251794944791512E-4</v>
      </c>
      <c r="AG239" s="49">
        <f>_xll.qlTenorBasisForwardRate($V$13,AD239,_xll.ohTrigger($AA$9:$AA$12))</f>
        <v>1.8021227754904064E-2</v>
      </c>
      <c r="AH239" s="49">
        <f>_xll.qlTenorBasisForwardRate2($V$13,AD239,AE239,_xll.ohTrigger($AA$9:$AA$12))</f>
        <v>1.8021227754904064E-2</v>
      </c>
      <c r="AI239" s="49">
        <f>_xll.qlIndexFixing($V$5,_xll.qlInterestRateIndexFixingDate($V$5,AD239,trigger),,trigger)</f>
        <v>1.789780387610506E-2</v>
      </c>
      <c r="AJ239" s="49">
        <f t="shared" si="17"/>
        <v>1.2342387879900329E-4</v>
      </c>
      <c r="AK239" s="52">
        <f t="shared" si="18"/>
        <v>0.99315119477553815</v>
      </c>
    </row>
    <row r="240" spans="29:37" x14ac:dyDescent="0.2">
      <c r="AC240" s="44" t="s">
        <v>74</v>
      </c>
      <c r="AD240" s="45">
        <f>_xll.qlCalendarAdvance(calendar,AD239,AC240,,,trigger)</f>
        <v>49655</v>
      </c>
      <c r="AE240" s="45">
        <f>_xll.qlInterestRateIndexMaturity($V$5,AD240,trigger)</f>
        <v>49746</v>
      </c>
      <c r="AF240" s="49">
        <f>_xll.qlTenorBasisValue($V$13,AD240,trigger)</f>
        <v>5.8831488106829866E-4</v>
      </c>
      <c r="AG240" s="49">
        <f>_xll.qlTenorBasisForwardRate($V$13,AD240,_xll.ohTrigger($AA$9:$AA$12))</f>
        <v>1.7959033136856206E-2</v>
      </c>
      <c r="AH240" s="49">
        <f>_xll.qlTenorBasisForwardRate2($V$13,AD240,AE240,_xll.ohTrigger($AA$9:$AA$12))</f>
        <v>1.7959033136856206E-2</v>
      </c>
      <c r="AI240" s="49">
        <f>_xll.qlIndexFixing($V$5,_xll.qlInterestRateIndexFixingDate($V$5,AD240,trigger),,trigger)</f>
        <v>1.7830772420471784E-2</v>
      </c>
      <c r="AJ240" s="49">
        <f t="shared" si="17"/>
        <v>1.282607163844221E-4</v>
      </c>
      <c r="AK240" s="52">
        <f t="shared" si="18"/>
        <v>0.99285815024634039</v>
      </c>
    </row>
    <row r="241" spans="29:37" x14ac:dyDescent="0.2">
      <c r="AC241" s="44" t="s">
        <v>74</v>
      </c>
      <c r="AD241" s="45">
        <f>_xll.qlCalendarAdvance(calendar,AD240,AC241,,,trigger)</f>
        <v>49688</v>
      </c>
      <c r="AE241" s="45">
        <f>_xll.qlInterestRateIndexMaturity($V$5,AD241,trigger)</f>
        <v>49780</v>
      </c>
      <c r="AF241" s="49">
        <f>_xll.qlTenorBasisValue($V$13,AD241,trigger)</f>
        <v>5.8372864649262131E-4</v>
      </c>
      <c r="AG241" s="49">
        <f>_xll.qlTenorBasisForwardRate($V$13,AD241,_xll.ohTrigger($AA$9:$AA$12))</f>
        <v>1.7889591923502788E-2</v>
      </c>
      <c r="AH241" s="49">
        <f>_xll.qlTenorBasisForwardRate2($V$13,AD241,AE241,_xll.ohTrigger($AA$9:$AA$12))</f>
        <v>1.7889591923502788E-2</v>
      </c>
      <c r="AI241" s="49">
        <f>_xll.qlIndexFixing($V$5,_xll.qlInterestRateIndexFixingDate($V$5,AD241,trigger),,trigger)</f>
        <v>1.7756574899315283E-2</v>
      </c>
      <c r="AJ241" s="49">
        <f t="shared" si="17"/>
        <v>1.3301702418750533E-4</v>
      </c>
      <c r="AK241" s="52">
        <f t="shared" si="18"/>
        <v>0.99256455794205389</v>
      </c>
    </row>
    <row r="242" spans="29:37" x14ac:dyDescent="0.2">
      <c r="AC242" s="44" t="s">
        <v>74</v>
      </c>
      <c r="AD242" s="45">
        <f>_xll.qlCalendarAdvance(calendar,AD241,AC242,,,trigger)</f>
        <v>49719</v>
      </c>
      <c r="AE242" s="45">
        <f>_xll.qlInterestRateIndexMaturity($V$5,AD242,trigger)</f>
        <v>49809</v>
      </c>
      <c r="AF242" s="49">
        <f>_xll.qlTenorBasisValue($V$13,AD242,trigger)</f>
        <v>5.794556542361584E-4</v>
      </c>
      <c r="AG242" s="49">
        <f>_xll.qlTenorBasisForwardRate($V$13,AD242,_xll.ohTrigger($AA$9:$AA$12))</f>
        <v>1.7826346235558788E-2</v>
      </c>
      <c r="AH242" s="49">
        <f>_xll.qlTenorBasisForwardRate2($V$13,AD242,AE242,_xll.ohTrigger($AA$9:$AA$12))</f>
        <v>1.7826346235558788E-2</v>
      </c>
      <c r="AI242" s="49">
        <f>_xll.qlIndexFixing($V$5,_xll.qlInterestRateIndexFixingDate($V$5,AD242,trigger),,trigger)</f>
        <v>1.7689718669830157E-2</v>
      </c>
      <c r="AJ242" s="49">
        <f t="shared" si="17"/>
        <v>1.3662756572863088E-4</v>
      </c>
      <c r="AK242" s="52">
        <f t="shared" si="18"/>
        <v>0.99233563827812932</v>
      </c>
    </row>
    <row r="243" spans="29:37" x14ac:dyDescent="0.2">
      <c r="AC243" s="44" t="s">
        <v>74</v>
      </c>
      <c r="AD243" s="45">
        <f>_xll.qlCalendarAdvance(calendar,AD242,AC243,,,trigger)</f>
        <v>49748</v>
      </c>
      <c r="AE243" s="45">
        <f>_xll.qlInterestRateIndexMaturity($V$5,AD243,trigger)</f>
        <v>49842</v>
      </c>
      <c r="AF243" s="49">
        <f>_xll.qlTenorBasisValue($V$13,AD243,trigger)</f>
        <v>5.7548915148370567E-4</v>
      </c>
      <c r="AG243" s="49">
        <f>_xll.qlTenorBasisForwardRate($V$13,AD243,_xll.ohTrigger($AA$9:$AA$12))</f>
        <v>1.77639208847983E-2</v>
      </c>
      <c r="AH243" s="49">
        <f>_xll.qlTenorBasisForwardRate2($V$13,AD243,AE243,_xll.ohTrigger($AA$9:$AA$12))</f>
        <v>1.77639208847983E-2</v>
      </c>
      <c r="AI243" s="49">
        <f>_xll.qlIndexFixing($V$5,_xll.qlInterestRateIndexFixingDate($V$5,AD243,trigger),,trigger)</f>
        <v>1.7624168465096963E-2</v>
      </c>
      <c r="AJ243" s="49">
        <f t="shared" si="17"/>
        <v>1.3975241970133612E-4</v>
      </c>
      <c r="AK243" s="52">
        <f t="shared" si="18"/>
        <v>0.99213279429650403</v>
      </c>
    </row>
    <row r="244" spans="29:37" x14ac:dyDescent="0.2">
      <c r="AC244" s="44" t="s">
        <v>74</v>
      </c>
      <c r="AD244" s="45">
        <f>_xll.qlCalendarAdvance(calendar,AD243,AC244,,,trigger)</f>
        <v>49780</v>
      </c>
      <c r="AE244" s="45">
        <f>_xll.qlInterestRateIndexMaturity($V$5,AD244,trigger)</f>
        <v>49871</v>
      </c>
      <c r="AF244" s="49">
        <f>_xll.qlTenorBasisValue($V$13,AD244,trigger)</f>
        <v>5.7114673445911063E-4</v>
      </c>
      <c r="AG244" s="49">
        <f>_xll.qlTenorBasisForwardRate($V$13,AD244,_xll.ohTrigger($AA$9:$AA$12))</f>
        <v>1.7699717594223442E-2</v>
      </c>
      <c r="AH244" s="49">
        <f>_xll.qlTenorBasisForwardRate2($V$13,AD244,AE244,_xll.ohTrigger($AA$9:$AA$12))</f>
        <v>1.7699717594223442E-2</v>
      </c>
      <c r="AI244" s="49">
        <f>_xll.qlIndexFixing($V$5,_xll.qlInterestRateIndexFixingDate($V$5,AD244,trigger),,trigger)</f>
        <v>1.7557495035048543E-2</v>
      </c>
      <c r="AJ244" s="49">
        <f t="shared" si="17"/>
        <v>1.4222255917489823E-4</v>
      </c>
      <c r="AK244" s="52">
        <f t="shared" si="18"/>
        <v>0.99196469896099837</v>
      </c>
    </row>
    <row r="245" spans="29:37" x14ac:dyDescent="0.2">
      <c r="AC245" s="44" t="s">
        <v>74</v>
      </c>
      <c r="AD245" s="45">
        <f>_xll.qlCalendarAdvance(calendar,AD244,AC245,,,trigger)</f>
        <v>49810</v>
      </c>
      <c r="AE245" s="45">
        <f>_xll.qlInterestRateIndexMaturity($V$5,AD245,trigger)</f>
        <v>49902</v>
      </c>
      <c r="AF245" s="49">
        <f>_xll.qlTenorBasisValue($V$13,AD245,trigger)</f>
        <v>5.6710836399384882E-4</v>
      </c>
      <c r="AG245" s="49">
        <f>_xll.qlTenorBasisForwardRate($V$13,AD245,_xll.ohTrigger($AA$9:$AA$12))</f>
        <v>1.7637554912040772E-2</v>
      </c>
      <c r="AH245" s="49">
        <f>_xll.qlTenorBasisForwardRate2($V$13,AD245,AE245,_xll.ohTrigger($AA$9:$AA$12))</f>
        <v>1.7637554912040772E-2</v>
      </c>
      <c r="AI245" s="49">
        <f>_xll.qlIndexFixing($V$5,_xll.qlInterestRateIndexFixingDate($V$5,AD245,trigger),,trigger)</f>
        <v>1.7493417995695759E-2</v>
      </c>
      <c r="AJ245" s="49">
        <f t="shared" si="17"/>
        <v>1.4413691634501333E-4</v>
      </c>
      <c r="AK245" s="52">
        <f t="shared" si="18"/>
        <v>0.99182784024974946</v>
      </c>
    </row>
    <row r="246" spans="29:37" x14ac:dyDescent="0.2">
      <c r="AC246" s="44" t="s">
        <v>74</v>
      </c>
      <c r="AD246" s="45">
        <f>_xll.qlCalendarAdvance(calendar,AD245,AC246,,,trigger)</f>
        <v>49842</v>
      </c>
      <c r="AE246" s="45">
        <f>_xll.qlInterestRateIndexMaturity($V$5,AD246,trigger)</f>
        <v>49934</v>
      </c>
      <c r="AF246" s="49">
        <f>_xll.qlTenorBasisValue($V$13,AD246,trigger)</f>
        <v>5.6283542774583672E-4</v>
      </c>
      <c r="AG246" s="49">
        <f>_xll.qlTenorBasisForwardRate($V$13,AD246,_xll.ohTrigger($AA$9:$AA$12))</f>
        <v>1.757220898893775E-2</v>
      </c>
      <c r="AH246" s="49">
        <f>_xll.qlTenorBasisForwardRate2($V$13,AD246,AE246,_xll.ohTrigger($AA$9:$AA$12))</f>
        <v>1.757220898893775E-2</v>
      </c>
      <c r="AI246" s="49">
        <f>_xll.qlIndexFixing($V$5,_xll.qlInterestRateIndexFixingDate($V$5,AD246,trigger),,trigger)</f>
        <v>1.7426649349191036E-2</v>
      </c>
      <c r="AJ246" s="49">
        <f t="shared" si="17"/>
        <v>1.455596397467139E-4</v>
      </c>
      <c r="AK246" s="52">
        <f t="shared" si="18"/>
        <v>0.99171648596722539</v>
      </c>
    </row>
    <row r="247" spans="29:37" x14ac:dyDescent="0.2">
      <c r="AC247" s="44" t="s">
        <v>74</v>
      </c>
      <c r="AD247" s="45">
        <f>_xll.qlCalendarAdvance(calendar,AD246,AC247,,,trigger)</f>
        <v>49872</v>
      </c>
      <c r="AE247" s="45">
        <f>_xll.qlInterestRateIndexMaturity($V$5,AD247,trigger)</f>
        <v>49964</v>
      </c>
      <c r="AF247" s="49">
        <f>_xll.qlTenorBasisValue($V$13,AD247,trigger)</f>
        <v>5.5886189153617118E-4</v>
      </c>
      <c r="AG247" s="49">
        <f>_xll.qlTenorBasisForwardRate($V$13,AD247,_xll.ohTrigger($AA$9:$AA$12))</f>
        <v>1.7511277722839034E-2</v>
      </c>
      <c r="AH247" s="49">
        <f>_xll.qlTenorBasisForwardRate2($V$13,AD247,AE247,_xll.ohTrigger($AA$9:$AA$12))</f>
        <v>1.7511277722839034E-2</v>
      </c>
      <c r="AI247" s="49">
        <f>_xll.qlIndexFixing($V$5,_xll.qlInterestRateIndexFixingDate($V$5,AD247,trigger),,trigger)</f>
        <v>1.736490519609895E-2</v>
      </c>
      <c r="AJ247" s="49">
        <f t="shared" si="17"/>
        <v>1.4637252674008436E-4</v>
      </c>
      <c r="AK247" s="52">
        <f t="shared" si="18"/>
        <v>0.99164124234354534</v>
      </c>
    </row>
    <row r="248" spans="29:37" x14ac:dyDescent="0.2">
      <c r="AC248" s="44" t="s">
        <v>74</v>
      </c>
      <c r="AD248" s="45">
        <f>_xll.qlCalendarAdvance(calendar,AD247,AC248,,,trigger)</f>
        <v>49905</v>
      </c>
      <c r="AE248" s="45">
        <f>_xll.qlInterestRateIndexMaturity($V$5,AD248,trigger)</f>
        <v>49997</v>
      </c>
      <c r="AF248" s="49">
        <f>_xll.qlTenorBasisValue($V$13,AD248,trigger)</f>
        <v>5.5452697476550883E-4</v>
      </c>
      <c r="AG248" s="49">
        <f>_xll.qlTenorBasisForwardRate($V$13,AD248,_xll.ohTrigger($AA$9:$AA$12))</f>
        <v>1.7444647522746038E-2</v>
      </c>
      <c r="AH248" s="49">
        <f>_xll.qlTenorBasisForwardRate2($V$13,AD248,AE248,_xll.ohTrigger($AA$9:$AA$12))</f>
        <v>1.7444647522746038E-2</v>
      </c>
      <c r="AI248" s="49">
        <f>_xll.qlIndexFixing($V$5,_xll.qlInterestRateIndexFixingDate($V$5,AD248,trigger),,trigger)</f>
        <v>1.7297938285132861E-2</v>
      </c>
      <c r="AJ248" s="49">
        <f t="shared" si="17"/>
        <v>1.4670923761317747E-4</v>
      </c>
      <c r="AK248" s="52">
        <f t="shared" si="18"/>
        <v>0.99159001421943993</v>
      </c>
    </row>
    <row r="249" spans="29:37" x14ac:dyDescent="0.2">
      <c r="AC249" s="44" t="s">
        <v>74</v>
      </c>
      <c r="AD249" s="45">
        <f>_xll.qlCalendarAdvance(calendar,AD248,AC249,,,trigger)</f>
        <v>49936</v>
      </c>
      <c r="AE249" s="45">
        <f>_xll.qlInterestRateIndexMaturity($V$5,AD249,trigger)</f>
        <v>50027</v>
      </c>
      <c r="AF249" s="49">
        <f>_xll.qlTenorBasisValue($V$13,AD249,trigger)</f>
        <v>5.5048894118704369E-4</v>
      </c>
      <c r="AG249" s="49">
        <f>_xll.qlTenorBasisForwardRate($V$13,AD249,_xll.ohTrigger($AA$9:$AA$12))</f>
        <v>1.7383032648880081E-2</v>
      </c>
      <c r="AH249" s="49">
        <f>_xll.qlTenorBasisForwardRate2($V$13,AD249,AE249,_xll.ohTrigger($AA$9:$AA$12))</f>
        <v>1.7383032648880081E-2</v>
      </c>
      <c r="AI249" s="49">
        <f>_xll.qlIndexFixing($V$5,_xll.qlInterestRateIndexFixingDate($V$5,AD249,trigger),,trigger)</f>
        <v>1.7236512108942687E-2</v>
      </c>
      <c r="AJ249" s="49">
        <f t="shared" si="17"/>
        <v>1.4652053993739408E-4</v>
      </c>
      <c r="AK249" s="52">
        <f t="shared" si="18"/>
        <v>0.9915710599584685</v>
      </c>
    </row>
    <row r="250" spans="29:37" x14ac:dyDescent="0.2">
      <c r="AC250" s="44" t="s">
        <v>74</v>
      </c>
      <c r="AD250" s="45">
        <f>_xll.qlCalendarAdvance(calendar,AD249,AC250,,,trigger)</f>
        <v>49968</v>
      </c>
      <c r="AE250" s="45">
        <f>_xll.qlInterestRateIndexMaturity($V$5,AD250,trigger)</f>
        <v>50060</v>
      </c>
      <c r="AF250" s="49">
        <f>_xll.qlTenorBasisValue($V$13,AD250,trigger)</f>
        <v>5.4635518404053747E-4</v>
      </c>
      <c r="AG250" s="49">
        <f>_xll.qlTenorBasisForwardRate($V$13,AD250,_xll.ohTrigger($AA$9:$AA$12))</f>
        <v>1.731868658728836E-2</v>
      </c>
      <c r="AH250" s="49">
        <f>_xll.qlTenorBasisForwardRate2($V$13,AD250,AE250,_xll.ohTrigger($AA$9:$AA$12))</f>
        <v>1.731868658728836E-2</v>
      </c>
      <c r="AI250" s="49">
        <f>_xll.qlIndexFixing($V$5,_xll.qlInterestRateIndexFixingDate($V$5,AD250,trigger),,trigger)</f>
        <v>1.7172860642891141E-2</v>
      </c>
      <c r="AJ250" s="49">
        <f t="shared" si="17"/>
        <v>1.4582594439721888E-4</v>
      </c>
      <c r="AK250" s="52">
        <f t="shared" si="18"/>
        <v>0.99157984968073432</v>
      </c>
    </row>
    <row r="251" spans="29:37" x14ac:dyDescent="0.2">
      <c r="AC251" s="44" t="s">
        <v>74</v>
      </c>
      <c r="AD251" s="45">
        <f>_xll.qlCalendarAdvance(calendar,AD250,AC251,,,trigger)</f>
        <v>49999</v>
      </c>
      <c r="AE251" s="45">
        <f>_xll.qlInterestRateIndexMaturity($V$5,AD251,trigger)</f>
        <v>50091</v>
      </c>
      <c r="AF251" s="49">
        <f>_xll.qlTenorBasisValue($V$13,AD251,trigger)</f>
        <v>5.4238389429188969E-4</v>
      </c>
      <c r="AG251" s="49">
        <f>_xll.qlTenorBasisForwardRate($V$13,AD251,_xll.ohTrigger($AA$9:$AA$12))</f>
        <v>1.7257350641664101E-2</v>
      </c>
      <c r="AH251" s="49">
        <f>_xll.qlTenorBasisForwardRate2($V$13,AD251,AE251,_xll.ohTrigger($AA$9:$AA$12))</f>
        <v>1.7257350641664101E-2</v>
      </c>
      <c r="AI251" s="49">
        <f>_xll.qlIndexFixing($V$5,_xll.qlInterestRateIndexFixingDate($V$5,AD251,trigger),,trigger)</f>
        <v>1.7112648206311813E-2</v>
      </c>
      <c r="AJ251" s="49">
        <f t="shared" si="17"/>
        <v>1.4470243535228897E-4</v>
      </c>
      <c r="AK251" s="52">
        <f t="shared" si="18"/>
        <v>0.99161502606298468</v>
      </c>
    </row>
    <row r="252" spans="29:37" x14ac:dyDescent="0.2">
      <c r="AC252" s="44" t="s">
        <v>74</v>
      </c>
      <c r="AD252" s="45">
        <f>_xll.qlCalendarAdvance(calendar,AD251,AC252,,,trigger)</f>
        <v>50031</v>
      </c>
      <c r="AE252" s="45">
        <f>_xll.qlInterestRateIndexMaturity($V$5,AD252,trigger)</f>
        <v>50122</v>
      </c>
      <c r="AF252" s="49">
        <f>_xll.qlTenorBasisValue($V$13,AD252,trigger)</f>
        <v>5.3831868200385755E-4</v>
      </c>
      <c r="AG252" s="49">
        <f>_xll.qlTenorBasisForwardRate($V$13,AD252,_xll.ohTrigger($AA$9:$AA$12))</f>
        <v>1.7195078145770572E-2</v>
      </c>
      <c r="AH252" s="49">
        <f>_xll.qlTenorBasisForwardRate2($V$13,AD252,AE252,_xll.ohTrigger($AA$9:$AA$12))</f>
        <v>1.7195078145770572E-2</v>
      </c>
      <c r="AI252" s="49">
        <f>_xll.qlIndexFixing($V$5,_xll.qlInterestRateIndexFixingDate($V$5,AD252,trigger),,trigger)</f>
        <v>1.7051955374507068E-2</v>
      </c>
      <c r="AJ252" s="49">
        <f t="shared" si="17"/>
        <v>1.4312277126350345E-4</v>
      </c>
      <c r="AK252" s="52">
        <f t="shared" si="18"/>
        <v>0.99167652684970742</v>
      </c>
    </row>
    <row r="253" spans="29:37" x14ac:dyDescent="0.2">
      <c r="AC253" s="44" t="s">
        <v>74</v>
      </c>
      <c r="AD253" s="45">
        <f>_xll.qlCalendarAdvance(calendar,AD252,AC253,,,trigger)</f>
        <v>50062</v>
      </c>
      <c r="AE253" s="45">
        <f>_xll.qlInterestRateIndexMaturity($V$5,AD253,trigger)</f>
        <v>50152</v>
      </c>
      <c r="AF253" s="49">
        <f>_xll.qlTenorBasisValue($V$13,AD253,trigger)</f>
        <v>5.3441345120937083E-4</v>
      </c>
      <c r="AG253" s="49">
        <f>_xll.qlTenorBasisForwardRate($V$13,AD253,_xll.ohTrigger($AA$9:$AA$12))</f>
        <v>1.7135244956569373E-2</v>
      </c>
      <c r="AH253" s="49">
        <f>_xll.qlTenorBasisForwardRate2($V$13,AD253,AE253,_xll.ohTrigger($AA$9:$AA$12))</f>
        <v>1.7135244956569373E-2</v>
      </c>
      <c r="AI253" s="49">
        <f>_xll.qlIndexFixing($V$5,_xll.qlInterestRateIndexFixingDate($V$5,AD253,trigger),,trigger)</f>
        <v>1.6994047188039652E-2</v>
      </c>
      <c r="AJ253" s="49">
        <f t="shared" si="17"/>
        <v>1.4119776852972166E-4</v>
      </c>
      <c r="AK253" s="52">
        <f t="shared" si="18"/>
        <v>0.99175980449140944</v>
      </c>
    </row>
    <row r="254" spans="29:37" x14ac:dyDescent="0.2">
      <c r="AC254" s="44" t="s">
        <v>74</v>
      </c>
      <c r="AD254" s="45">
        <f>_xll.qlCalendarAdvance(calendar,AD253,AC254,,,trigger)</f>
        <v>50094</v>
      </c>
      <c r="AE254" s="45">
        <f>_xll.qlInterestRateIndexMaturity($V$5,AD254,trigger)</f>
        <v>50185</v>
      </c>
      <c r="AF254" s="49">
        <f>_xll.qlTenorBasisValue($V$13,AD254,trigger)</f>
        <v>5.3041607098009661E-4</v>
      </c>
      <c r="AG254" s="49">
        <f>_xll.qlTenorBasisForwardRate($V$13,AD254,_xll.ohTrigger($AA$9:$AA$12))</f>
        <v>1.7072870799090544E-2</v>
      </c>
      <c r="AH254" s="49">
        <f>_xll.qlTenorBasisForwardRate2($V$13,AD254,AE254,_xll.ohTrigger($AA$9:$AA$12))</f>
        <v>1.7072870799090544E-2</v>
      </c>
      <c r="AI254" s="49">
        <f>_xll.qlIndexFixing($V$5,_xll.qlInterestRateIndexFixingDate($V$5,AD254,trigger),,trigger)</f>
        <v>1.6934120266732033E-2</v>
      </c>
      <c r="AJ254" s="49">
        <f t="shared" si="17"/>
        <v>1.3875053235851142E-4</v>
      </c>
      <c r="AK254" s="52">
        <f t="shared" si="18"/>
        <v>0.99187304033449941</v>
      </c>
    </row>
    <row r="255" spans="29:37" x14ac:dyDescent="0.2">
      <c r="AC255" s="44" t="s">
        <v>74</v>
      </c>
      <c r="AD255" s="45">
        <f>_xll.qlCalendarAdvance(calendar,AD254,AC255,,,trigger)</f>
        <v>50122</v>
      </c>
      <c r="AE255" s="45">
        <f>_xll.qlInterestRateIndexMaturity($V$5,AD255,trigger)</f>
        <v>50214</v>
      </c>
      <c r="AF255" s="49">
        <f>_xll.qlTenorBasisValue($V$13,AD255,trigger)</f>
        <v>5.2694640624665853E-4</v>
      </c>
      <c r="AG255" s="49">
        <f>_xll.qlTenorBasisForwardRate($V$13,AD255,_xll.ohTrigger($AA$9:$AA$12))</f>
        <v>1.7018691612797707E-2</v>
      </c>
      <c r="AH255" s="49">
        <f>_xll.qlTenorBasisForwardRate2($V$13,AD255,AE255,_xll.ohTrigger($AA$9:$AA$12))</f>
        <v>1.7018691612797707E-2</v>
      </c>
      <c r="AI255" s="49">
        <f>_xll.qlIndexFixing($V$5,_xll.qlInterestRateIndexFixingDate($V$5,AD255,trigger),,trigger)</f>
        <v>1.6882409413327876E-2</v>
      </c>
      <c r="AJ255" s="49">
        <f t="shared" si="17"/>
        <v>1.36282199469831E-4</v>
      </c>
      <c r="AK255" s="52">
        <f t="shared" si="18"/>
        <v>0.99199220465530091</v>
      </c>
    </row>
    <row r="256" spans="29:37" x14ac:dyDescent="0.2">
      <c r="AC256" s="44" t="s">
        <v>74</v>
      </c>
      <c r="AD256" s="45">
        <f>_xll.qlCalendarAdvance(calendar,AD255,AC256,,,trigger)</f>
        <v>50153</v>
      </c>
      <c r="AE256" s="45">
        <f>_xll.qlInterestRateIndexMaturity($V$5,AD256,trigger)</f>
        <v>50244</v>
      </c>
      <c r="AF256" s="49">
        <f>_xll.qlTenorBasisValue($V$13,AD256,trigger)</f>
        <v>5.23135362738734E-4</v>
      </c>
      <c r="AG256" s="49">
        <f>_xll.qlTenorBasisForwardRate($V$13,AD256,_xll.ohTrigger($AA$9:$AA$12))</f>
        <v>1.6960379787455189E-2</v>
      </c>
      <c r="AH256" s="49">
        <f>_xll.qlTenorBasisForwardRate2($V$13,AD256,AE256,_xll.ohTrigger($AA$9:$AA$12))</f>
        <v>1.6960379787455189E-2</v>
      </c>
      <c r="AI256" s="49">
        <f>_xll.qlIndexFixing($V$5,_xll.qlInterestRateIndexFixingDate($V$5,AD256,trigger),,trigger)</f>
        <v>1.6827060362822863E-2</v>
      </c>
      <c r="AJ256" s="49">
        <f t="shared" si="17"/>
        <v>1.3331942463232563E-4</v>
      </c>
      <c r="AK256" s="52">
        <f t="shared" si="18"/>
        <v>0.99213936089267674</v>
      </c>
    </row>
    <row r="257" spans="29:37" x14ac:dyDescent="0.2">
      <c r="AC257" s="44" t="s">
        <v>74</v>
      </c>
      <c r="AD257" s="45">
        <f>_xll.qlCalendarAdvance(calendar,AD256,AC257,,,trigger)</f>
        <v>50185</v>
      </c>
      <c r="AE257" s="45">
        <f>_xll.qlInterestRateIndexMaturity($V$5,AD257,trigger)</f>
        <v>50277</v>
      </c>
      <c r="AF257" s="49">
        <f>_xll.qlTenorBasisValue($V$13,AD257,trigger)</f>
        <v>5.1923468207052813E-4</v>
      </c>
      <c r="AG257" s="49">
        <f>_xll.qlTenorBasisForwardRate($V$13,AD257,_xll.ohTrigger($AA$9:$AA$12))</f>
        <v>1.6899681212180748E-2</v>
      </c>
      <c r="AH257" s="49">
        <f>_xll.qlTenorBasisForwardRate2($V$13,AD257,AE257,_xll.ohTrigger($AA$9:$AA$12))</f>
        <v>1.6899681212180748E-2</v>
      </c>
      <c r="AI257" s="49">
        <f>_xll.qlIndexFixing($V$5,_xll.qlInterestRateIndexFixingDate($V$5,AD257,trigger),,trigger)</f>
        <v>1.6769844300356253E-2</v>
      </c>
      <c r="AJ257" s="49">
        <f t="shared" si="17"/>
        <v>1.2983691182449561E-4</v>
      </c>
      <c r="AK257" s="52">
        <f t="shared" si="18"/>
        <v>0.99231719757347181</v>
      </c>
    </row>
    <row r="258" spans="29:37" x14ac:dyDescent="0.2">
      <c r="AC258" s="44" t="s">
        <v>74</v>
      </c>
      <c r="AD258" s="45">
        <f>_xll.qlCalendarAdvance(calendar,AD257,AC258,,,trigger)</f>
        <v>50216</v>
      </c>
      <c r="AE258" s="45">
        <f>_xll.qlInterestRateIndexMaturity($V$5,AD258,trigger)</f>
        <v>50308</v>
      </c>
      <c r="AF258" s="49">
        <f>_xll.qlTenorBasisValue($V$13,AD258,trigger)</f>
        <v>5.1548797913947666E-4</v>
      </c>
      <c r="AG258" s="49">
        <f>_xll.qlTenorBasisForwardRate($V$13,AD258,_xll.ohTrigger($AA$9:$AA$12))</f>
        <v>1.6842002785052386E-2</v>
      </c>
      <c r="AH258" s="49">
        <f>_xll.qlTenorBasisForwardRate2($V$13,AD258,AE258,_xll.ohTrigger($AA$9:$AA$12))</f>
        <v>1.6842002785052386E-2</v>
      </c>
      <c r="AI258" s="49">
        <f>_xll.qlIndexFixing($V$5,_xll.qlInterestRateIndexFixingDate($V$5,AD258,trigger),,trigger)</f>
        <v>1.6715788410495439E-2</v>
      </c>
      <c r="AJ258" s="49">
        <f t="shared" si="17"/>
        <v>1.2621437455694745E-4</v>
      </c>
      <c r="AK258" s="52">
        <f t="shared" si="18"/>
        <v>0.9925059759122612</v>
      </c>
    </row>
    <row r="259" spans="29:37" x14ac:dyDescent="0.2">
      <c r="AC259" s="44" t="s">
        <v>74</v>
      </c>
      <c r="AD259" s="45">
        <f>_xll.qlCalendarAdvance(calendar,AD258,AC259,,,trigger)</f>
        <v>50248</v>
      </c>
      <c r="AE259" s="45">
        <f>_xll.qlInterestRateIndexMaturity($V$5,AD259,trigger)</f>
        <v>50340</v>
      </c>
      <c r="AF259" s="49">
        <f>_xll.qlTenorBasisValue($V$13,AD259,trigger)</f>
        <v>5.1165334478290182E-4</v>
      </c>
      <c r="AG259" s="49">
        <f>_xll.qlTenorBasisForwardRate($V$13,AD259,_xll.ohTrigger($AA$9:$AA$12))</f>
        <v>1.6783105907579057E-2</v>
      </c>
      <c r="AH259" s="49">
        <f>_xll.qlTenorBasisForwardRate2($V$13,AD259,AE259,_xll.ohTrigger($AA$9:$AA$12))</f>
        <v>1.6783105907579057E-2</v>
      </c>
      <c r="AI259" s="49">
        <f>_xll.qlIndexFixing($V$5,_xll.qlInterestRateIndexFixingDate($V$5,AD259,trigger),,trigger)</f>
        <v>1.6660911145772585E-2</v>
      </c>
      <c r="AJ259" s="49">
        <f t="shared" si="17"/>
        <v>1.2219476180647115E-4</v>
      </c>
      <c r="AK259" s="52">
        <f t="shared" si="18"/>
        <v>0.99271918067612919</v>
      </c>
    </row>
    <row r="260" spans="29:37" x14ac:dyDescent="0.2">
      <c r="AC260" s="44" t="s">
        <v>74</v>
      </c>
      <c r="AD260" s="45">
        <f>_xll.qlCalendarAdvance(calendar,AD259,AC260,,,trigger)</f>
        <v>50279</v>
      </c>
      <c r="AE260" s="45">
        <f>_xll.qlInterestRateIndexMaturity($V$5,AD260,trigger)</f>
        <v>50371</v>
      </c>
      <c r="AF260" s="49">
        <f>_xll.qlTenorBasisValue($V$13,AD260,trigger)</f>
        <v>5.0797026401697338E-4</v>
      </c>
      <c r="AG260" s="49">
        <f>_xll.qlTenorBasisForwardRate($V$13,AD260,_xll.ohTrigger($AA$9:$AA$12))</f>
        <v>1.6726694598209239E-2</v>
      </c>
      <c r="AH260" s="49">
        <f>_xll.qlTenorBasisForwardRate2($V$13,AD260,AE260,_xll.ohTrigger($AA$9:$AA$12))</f>
        <v>1.6726694598209239E-2</v>
      </c>
      <c r="AI260" s="49">
        <f>_xll.qlIndexFixing($V$5,_xll.qlInterestRateIndexFixingDate($V$5,AD260,trigger),,trigger)</f>
        <v>1.6608642298602119E-2</v>
      </c>
      <c r="AJ260" s="49">
        <f t="shared" ref="AJ260:AJ323" si="19">AG260-AI260</f>
        <v>1.180522996071208E-4</v>
      </c>
      <c r="AK260" s="52">
        <f t="shared" ref="AK260:AK323" si="20">AI260/AH260</f>
        <v>0.99294228163765486</v>
      </c>
    </row>
    <row r="261" spans="29:37" x14ac:dyDescent="0.2">
      <c r="AC261" s="44" t="s">
        <v>74</v>
      </c>
      <c r="AD261" s="45">
        <f>_xll.qlCalendarAdvance(calendar,AD260,AC261,,,trigger)</f>
        <v>50311</v>
      </c>
      <c r="AE261" s="45">
        <f>_xll.qlInterestRateIndexMaturity($V$5,AD261,trigger)</f>
        <v>50402</v>
      </c>
      <c r="AF261" s="49">
        <f>_xll.qlTenorBasisValue($V$13,AD261,trigger)</f>
        <v>5.0420093038504061E-4</v>
      </c>
      <c r="AG261" s="49">
        <f>_xll.qlTenorBasisForwardRate($V$13,AD261,_xll.ohTrigger($AA$9:$AA$12))</f>
        <v>1.6669656145608249E-2</v>
      </c>
      <c r="AH261" s="49">
        <f>_xll.qlTenorBasisForwardRate2($V$13,AD261,AE261,_xll.ohTrigger($AA$9:$AA$12))</f>
        <v>1.6669656145608249E-2</v>
      </c>
      <c r="AI261" s="49">
        <f>_xll.qlIndexFixing($V$5,_xll.qlInterestRateIndexFixingDate($V$5,AD261,trigger),,trigger)</f>
        <v>1.6556043932688988E-2</v>
      </c>
      <c r="AJ261" s="49">
        <f t="shared" si="19"/>
        <v>1.1361221291926113E-4</v>
      </c>
      <c r="AK261" s="52">
        <f t="shared" si="20"/>
        <v>0.99318448971431283</v>
      </c>
    </row>
    <row r="262" spans="29:37" x14ac:dyDescent="0.2">
      <c r="AC262" s="44" t="s">
        <v>74</v>
      </c>
      <c r="AD262" s="45">
        <f>_xll.qlCalendarAdvance(calendar,AD261,AC262,,,trigger)</f>
        <v>50341</v>
      </c>
      <c r="AE262" s="45">
        <f>_xll.qlInterestRateIndexMaturity($V$5,AD262,trigger)</f>
        <v>50433</v>
      </c>
      <c r="AF262" s="49">
        <f>_xll.qlTenorBasisValue($V$13,AD262,trigger)</f>
        <v>5.0069704616306809E-4</v>
      </c>
      <c r="AG262" s="49">
        <f>_xll.qlTenorBasisForwardRate($V$13,AD262,_xll.ohTrigger($AA$9:$AA$12))</f>
        <v>1.6615866532028373E-2</v>
      </c>
      <c r="AH262" s="49">
        <f>_xll.qlTenorBasisForwardRate2($V$13,AD262,AE262,_xll.ohTrigger($AA$9:$AA$12))</f>
        <v>1.6615866532028373E-2</v>
      </c>
      <c r="AI262" s="49">
        <f>_xll.qlIndexFixing($V$5,_xll.qlInterestRateIndexFixingDate($V$5,AD262,trigger),,trigger)</f>
        <v>1.6506742424754521E-2</v>
      </c>
      <c r="AJ262" s="49">
        <f t="shared" si="19"/>
        <v>1.0912410727385163E-4</v>
      </c>
      <c r="AK262" s="52">
        <f t="shared" si="20"/>
        <v>0.99343253587987679</v>
      </c>
    </row>
    <row r="263" spans="29:37" x14ac:dyDescent="0.2">
      <c r="AC263" s="44" t="s">
        <v>74</v>
      </c>
      <c r="AD263" s="45">
        <f>_xll.qlCalendarAdvance(calendar,AD262,AC263,,,trigger)</f>
        <v>50374</v>
      </c>
      <c r="AE263" s="45">
        <f>_xll.qlInterestRateIndexMaturity($V$5,AD263,trigger)</f>
        <v>50462</v>
      </c>
      <c r="AF263" s="49">
        <f>_xll.qlTenorBasisValue($V$13,AD263,trigger)</f>
        <v>4.9687596007618189E-4</v>
      </c>
      <c r="AG263" s="49">
        <f>_xll.qlTenorBasisForwardRate($V$13,AD263,_xll.ohTrigger($AA$9:$AA$12))</f>
        <v>1.6559950338576147E-2</v>
      </c>
      <c r="AH263" s="49">
        <f>_xll.qlTenorBasisForwardRate2($V$13,AD263,AE263,_xll.ohTrigger($AA$9:$AA$12))</f>
        <v>1.6559950338576147E-2</v>
      </c>
      <c r="AI263" s="49">
        <f>_xll.qlIndexFixing($V$5,_xll.qlInterestRateIndexFixingDate($V$5,AD263,trigger),,trigger)</f>
        <v>1.6455581457118885E-2</v>
      </c>
      <c r="AJ263" s="49">
        <f t="shared" si="19"/>
        <v>1.0436888145726186E-4</v>
      </c>
      <c r="AK263" s="52">
        <f t="shared" si="20"/>
        <v>0.99369751241257431</v>
      </c>
    </row>
    <row r="264" spans="29:37" x14ac:dyDescent="0.2">
      <c r="AC264" s="44" t="s">
        <v>74</v>
      </c>
      <c r="AD264" s="45">
        <f>_xll.qlCalendarAdvance(calendar,AD263,AC264,,,trigger)</f>
        <v>50404</v>
      </c>
      <c r="AE264" s="45">
        <f>_xll.qlInterestRateIndexMaturity($V$5,AD264,trigger)</f>
        <v>50494</v>
      </c>
      <c r="AF264" s="49">
        <f>_xll.qlTenorBasisValue($V$13,AD264,trigger)</f>
        <v>4.9343223992651206E-4</v>
      </c>
      <c r="AG264" s="49">
        <f>_xll.qlTenorBasisForwardRate($V$13,AD264,_xll.ohTrigger($AA$9:$AA$12))</f>
        <v>1.6507079236747657E-2</v>
      </c>
      <c r="AH264" s="49">
        <f>_xll.qlTenorBasisForwardRate2($V$13,AD264,AE264,_xll.ohTrigger($AA$9:$AA$12))</f>
        <v>1.6507079236747657E-2</v>
      </c>
      <c r="AI264" s="49">
        <f>_xll.qlIndexFixing($V$5,_xll.qlInterestRateIndexFixingDate($V$5,AD264,trigger),,trigger)</f>
        <v>1.6407598746591034E-2</v>
      </c>
      <c r="AJ264" s="49">
        <f t="shared" si="19"/>
        <v>9.9480490156622636E-5</v>
      </c>
      <c r="AK264" s="52">
        <f t="shared" si="20"/>
        <v>0.99397346503703932</v>
      </c>
    </row>
    <row r="265" spans="29:37" x14ac:dyDescent="0.2">
      <c r="AC265" s="44" t="s">
        <v>74</v>
      </c>
      <c r="AD265" s="45">
        <f>_xll.qlCalendarAdvance(calendar,AD264,AC265,,,trigger)</f>
        <v>50437</v>
      </c>
      <c r="AE265" s="45">
        <f>_xll.qlInterestRateIndexMaturity($V$5,AD265,trigger)</f>
        <v>50528</v>
      </c>
      <c r="AF265" s="49">
        <f>_xll.qlTenorBasisValue($V$13,AD265,trigger)</f>
        <v>4.8967694208838699E-4</v>
      </c>
      <c r="AG265" s="49">
        <f>_xll.qlTenorBasisForwardRate($V$13,AD265,_xll.ohTrigger($AA$9:$AA$12))</f>
        <v>1.6450331691500581E-2</v>
      </c>
      <c r="AH265" s="49">
        <f>_xll.qlTenorBasisForwardRate2($V$13,AD265,AE265,_xll.ohTrigger($AA$9:$AA$12))</f>
        <v>1.6450331691500581E-2</v>
      </c>
      <c r="AI265" s="49">
        <f>_xll.qlIndexFixing($V$5,_xll.qlInterestRateIndexFixingDate($V$5,AD265,trigger),,trigger)</f>
        <v>1.6356286225692681E-2</v>
      </c>
      <c r="AJ265" s="49">
        <f t="shared" si="19"/>
        <v>9.404546580790013E-5</v>
      </c>
      <c r="AK265" s="52">
        <f t="shared" si="20"/>
        <v>0.99428306568088898</v>
      </c>
    </row>
    <row r="266" spans="29:37" x14ac:dyDescent="0.2">
      <c r="AC266" s="44" t="s">
        <v>74</v>
      </c>
      <c r="AD266" s="45">
        <f>_xll.qlCalendarAdvance(calendar,AD265,AC266,,,trigger)</f>
        <v>50465</v>
      </c>
      <c r="AE266" s="45">
        <f>_xll.qlInterestRateIndexMaturity($V$5,AD266,trigger)</f>
        <v>50557</v>
      </c>
      <c r="AF266" s="49">
        <f>_xll.qlTenorBasisValue($V$13,AD266,trigger)</f>
        <v>4.8651741494409363E-4</v>
      </c>
      <c r="AG266" s="49">
        <f>_xll.qlTenorBasisForwardRate($V$13,AD266,_xll.ohTrigger($AA$9:$AA$12))</f>
        <v>1.6402814495046287E-2</v>
      </c>
      <c r="AH266" s="49">
        <f>_xll.qlTenorBasisForwardRate2($V$13,AD266,AE266,_xll.ohTrigger($AA$9:$AA$12))</f>
        <v>1.6402814495046287E-2</v>
      </c>
      <c r="AI266" s="49">
        <f>_xll.qlIndexFixing($V$5,_xll.qlInterestRateIndexFixingDate($V$5,AD266,trigger),,trigger)</f>
        <v>1.631349301430491E-2</v>
      </c>
      <c r="AJ266" s="49">
        <f t="shared" si="19"/>
        <v>8.9321480741377107E-5</v>
      </c>
      <c r="AK266" s="52">
        <f t="shared" si="20"/>
        <v>0.9945545027794862</v>
      </c>
    </row>
    <row r="267" spans="29:37" x14ac:dyDescent="0.2">
      <c r="AC267" s="44" t="s">
        <v>74</v>
      </c>
      <c r="AD267" s="45">
        <f>_xll.qlCalendarAdvance(calendar,AD266,AC267,,,trigger)</f>
        <v>50496</v>
      </c>
      <c r="AE267" s="45">
        <f>_xll.qlInterestRateIndexMaturity($V$5,AD267,trigger)</f>
        <v>50587</v>
      </c>
      <c r="AF267" s="49">
        <f>_xll.qlTenorBasisValue($V$13,AD267,trigger)</f>
        <v>4.8304788144972312E-4</v>
      </c>
      <c r="AG267" s="49">
        <f>_xll.qlTenorBasisForwardRate($V$13,AD267,_xll.ohTrigger($AA$9:$AA$12))</f>
        <v>1.6351918737050289E-2</v>
      </c>
      <c r="AH267" s="49">
        <f>_xll.qlTenorBasisForwardRate2($V$13,AD267,AE267,_xll.ohTrigger($AA$9:$AA$12))</f>
        <v>1.6351918737050289E-2</v>
      </c>
      <c r="AI267" s="49">
        <f>_xll.qlIndexFixing($V$5,_xll.qlInterestRateIndexFixingDate($V$5,AD267,trigger),,trigger)</f>
        <v>1.6267741238855538E-2</v>
      </c>
      <c r="AJ267" s="49">
        <f t="shared" si="19"/>
        <v>8.4177498194750594E-5</v>
      </c>
      <c r="AK267" s="52">
        <f t="shared" si="20"/>
        <v>0.99485213328488353</v>
      </c>
    </row>
    <row r="268" spans="29:37" x14ac:dyDescent="0.2">
      <c r="AC268" s="44" t="s">
        <v>74</v>
      </c>
      <c r="AD268" s="45">
        <f>_xll.qlCalendarAdvance(calendar,AD267,AC268,,,trigger)</f>
        <v>50528</v>
      </c>
      <c r="AE268" s="45">
        <f>_xll.qlInterestRateIndexMaturity($V$5,AD268,trigger)</f>
        <v>50620</v>
      </c>
      <c r="AF268" s="49">
        <f>_xll.qlTenorBasisValue($V$13,AD268,trigger)</f>
        <v>4.7949767210613578E-4</v>
      </c>
      <c r="AG268" s="49">
        <f>_xll.qlTenorBasisForwardRate($V$13,AD268,_xll.ohTrigger($AA$9:$AA$12))</f>
        <v>1.6299332042122212E-2</v>
      </c>
      <c r="AH268" s="49">
        <f>_xll.qlTenorBasisForwardRate2($V$13,AD268,AE268,_xll.ohTrigger($AA$9:$AA$12))</f>
        <v>1.6299332042122212E-2</v>
      </c>
      <c r="AI268" s="49">
        <f>_xll.qlIndexFixing($V$5,_xll.qlInterestRateIndexFixingDate($V$5,AD268,trigger),,trigger)</f>
        <v>1.622069838477844E-2</v>
      </c>
      <c r="AJ268" s="49">
        <f t="shared" si="19"/>
        <v>7.8633657343771257E-5</v>
      </c>
      <c r="AK268" s="52">
        <f t="shared" si="20"/>
        <v>0.99517565154568544</v>
      </c>
    </row>
    <row r="269" spans="29:37" x14ac:dyDescent="0.2">
      <c r="AC269" s="44" t="s">
        <v>74</v>
      </c>
      <c r="AD269" s="45">
        <f>_xll.qlCalendarAdvance(calendar,AD268,AC269,,,trigger)</f>
        <v>50559</v>
      </c>
      <c r="AE269" s="45">
        <f>_xll.qlInterestRateIndexMaturity($V$5,AD269,trigger)</f>
        <v>50651</v>
      </c>
      <c r="AF269" s="49">
        <f>_xll.qlTenorBasisValue($V$13,AD269,trigger)</f>
        <v>4.7608848920344267E-4</v>
      </c>
      <c r="AG269" s="49">
        <f>_xll.qlTenorBasisForwardRate($V$13,AD269,_xll.ohTrigger($AA$9:$AA$12))</f>
        <v>1.6249669324820176E-2</v>
      </c>
      <c r="AH269" s="49">
        <f>_xll.qlTenorBasisForwardRate2($V$13,AD269,AE269,_xll.ohTrigger($AA$9:$AA$12))</f>
        <v>1.6249669324820176E-2</v>
      </c>
      <c r="AI269" s="49">
        <f>_xll.qlIndexFixing($V$5,_xll.qlInterestRateIndexFixingDate($V$5,AD269,trigger),,trigger)</f>
        <v>1.617637026605059E-2</v>
      </c>
      <c r="AJ269" s="49">
        <f t="shared" si="19"/>
        <v>7.3299058769585312E-5</v>
      </c>
      <c r="AK269" s="52">
        <f t="shared" si="20"/>
        <v>0.9954891968996793</v>
      </c>
    </row>
    <row r="270" spans="29:37" x14ac:dyDescent="0.2">
      <c r="AC270" s="44" t="s">
        <v>74</v>
      </c>
      <c r="AD270" s="45">
        <f>_xll.qlCalendarAdvance(calendar,AD269,AC270,,,trigger)</f>
        <v>50591</v>
      </c>
      <c r="AE270" s="45">
        <f>_xll.qlInterestRateIndexMaturity($V$5,AD270,trigger)</f>
        <v>50683</v>
      </c>
      <c r="AF270" s="49">
        <f>_xll.qlTenorBasisValue($V$13,AD270,trigger)</f>
        <v>4.7260019116472131E-4</v>
      </c>
      <c r="AG270" s="49">
        <f>_xll.qlTenorBasisForwardRate($V$13,AD270,_xll.ohTrigger($AA$9:$AA$12))</f>
        <v>1.6199306123717609E-2</v>
      </c>
      <c r="AH270" s="49">
        <f>_xll.qlTenorBasisForwardRate2($V$13,AD270,AE270,_xll.ohTrigger($AA$9:$AA$12))</f>
        <v>1.6199306123717609E-2</v>
      </c>
      <c r="AI270" s="49">
        <f>_xll.qlIndexFixing($V$5,_xll.qlInterestRateIndexFixingDate($V$5,AD270,trigger),,trigger)</f>
        <v>1.6131534192008409E-2</v>
      </c>
      <c r="AJ270" s="49">
        <f t="shared" si="19"/>
        <v>6.7771931709200567E-5</v>
      </c>
      <c r="AK270" s="52">
        <f t="shared" si="20"/>
        <v>0.99581636823258901</v>
      </c>
    </row>
    <row r="271" spans="29:37" x14ac:dyDescent="0.2">
      <c r="AC271" s="44" t="s">
        <v>74</v>
      </c>
      <c r="AD271" s="45">
        <f>_xll.qlCalendarAdvance(calendar,AD270,AC271,,,trigger)</f>
        <v>50622</v>
      </c>
      <c r="AE271" s="45">
        <f>_xll.qlInterestRateIndexMaturity($V$5,AD271,trigger)</f>
        <v>50714</v>
      </c>
      <c r="AF271" s="49">
        <f>_xll.qlTenorBasisValue($V$13,AD271,trigger)</f>
        <v>4.6925060997679016E-4</v>
      </c>
      <c r="AG271" s="49">
        <f>_xll.qlTenorBasisForwardRate($V$13,AD271,_xll.ohTrigger($AA$9:$AA$12))</f>
        <v>1.6151413086651838E-2</v>
      </c>
      <c r="AH271" s="49">
        <f>_xll.qlTenorBasisForwardRate2($V$13,AD271,AE271,_xll.ohTrigger($AA$9:$AA$12))</f>
        <v>1.6151413086651838E-2</v>
      </c>
      <c r="AI271" s="49">
        <f>_xll.qlIndexFixing($V$5,_xll.qlInterestRateIndexFixingDate($V$5,AD271,trigger),,trigger)</f>
        <v>1.6088992387352872E-2</v>
      </c>
      <c r="AJ271" s="49">
        <f t="shared" si="19"/>
        <v>6.2420699298966487E-5</v>
      </c>
      <c r="AK271" s="52">
        <f t="shared" si="20"/>
        <v>0.99613527937375623</v>
      </c>
    </row>
    <row r="272" spans="29:37" x14ac:dyDescent="0.2">
      <c r="AC272" s="44" t="s">
        <v>74</v>
      </c>
      <c r="AD272" s="45">
        <f>_xll.qlCalendarAdvance(calendar,AD271,AC272,,,trigger)</f>
        <v>50654</v>
      </c>
      <c r="AE272" s="45">
        <f>_xll.qlInterestRateIndexMaturity($V$5,AD272,trigger)</f>
        <v>50745</v>
      </c>
      <c r="AF272" s="49">
        <f>_xll.qlTenorBasisValue($V$13,AD272,trigger)</f>
        <v>4.658234485451925E-4</v>
      </c>
      <c r="AG272" s="49">
        <f>_xll.qlTenorBasisForwardRate($V$13,AD272,_xll.ohTrigger($AA$9:$AA$12))</f>
        <v>1.6103307345282543E-2</v>
      </c>
      <c r="AH272" s="49">
        <f>_xll.qlTenorBasisForwardRate2($V$13,AD272,AE272,_xll.ohTrigger($AA$9:$AA$12))</f>
        <v>1.6103307345282543E-2</v>
      </c>
      <c r="AI272" s="49">
        <f>_xll.qlIndexFixing($V$5,_xll.qlInterestRateIndexFixingDate($V$5,AD272,trigger),,trigger)</f>
        <v>1.604630063036384E-2</v>
      </c>
      <c r="AJ272" s="49">
        <f t="shared" si="19"/>
        <v>5.7006714918702434E-5</v>
      </c>
      <c r="AK272" s="52">
        <f t="shared" si="20"/>
        <v>0.99645993747145345</v>
      </c>
    </row>
    <row r="273" spans="29:37" x14ac:dyDescent="0.2">
      <c r="AC273" s="44" t="s">
        <v>74</v>
      </c>
      <c r="AD273" s="45">
        <f>_xll.qlCalendarAdvance(calendar,AD272,AC273,,,trigger)</f>
        <v>50684</v>
      </c>
      <c r="AE273" s="45">
        <f>_xll.qlInterestRateIndexMaturity($V$5,AD273,trigger)</f>
        <v>50776</v>
      </c>
      <c r="AF273" s="49">
        <f>_xll.qlTenorBasisValue($V$13,AD273,trigger)</f>
        <v>4.6263842111861884E-4</v>
      </c>
      <c r="AG273" s="49">
        <f>_xll.qlTenorBasisForwardRate($V$13,AD273,_xll.ohTrigger($AA$9:$AA$12))</f>
        <v>1.6058363362503422E-2</v>
      </c>
      <c r="AH273" s="49">
        <f>_xll.qlTenorBasisForwardRate2($V$13,AD273,AE273,_xll.ohTrigger($AA$9:$AA$12))</f>
        <v>1.6058363362503422E-2</v>
      </c>
      <c r="AI273" s="49">
        <f>_xll.qlIndexFixing($V$5,_xll.qlInterestRateIndexFixingDate($V$5,AD273,trigger),,trigger)</f>
        <v>1.6006545559176102E-2</v>
      </c>
      <c r="AJ273" s="49">
        <f t="shared" si="19"/>
        <v>5.1817803327320472E-5</v>
      </c>
      <c r="AK273" s="52">
        <f t="shared" si="20"/>
        <v>0.99677315787682852</v>
      </c>
    </row>
    <row r="274" spans="29:37" x14ac:dyDescent="0.2">
      <c r="AC274" s="44" t="s">
        <v>74</v>
      </c>
      <c r="AD274" s="45">
        <f>_xll.qlCalendarAdvance(calendar,AD273,AC274,,,trigger)</f>
        <v>50717</v>
      </c>
      <c r="AE274" s="45">
        <f>_xll.qlInterestRateIndexMaturity($V$5,AD274,trigger)</f>
        <v>50809</v>
      </c>
      <c r="AF274" s="49">
        <f>_xll.qlTenorBasisValue($V$13,AD274,trigger)</f>
        <v>4.5916591484829248E-4</v>
      </c>
      <c r="AG274" s="49">
        <f>_xll.qlTenorBasisForwardRate($V$13,AD274,_xll.ohTrigger($AA$9:$AA$12))</f>
        <v>1.6010374034112304E-2</v>
      </c>
      <c r="AH274" s="49">
        <f>_xll.qlTenorBasisForwardRate2($V$13,AD274,AE274,_xll.ohTrigger($AA$9:$AA$12))</f>
        <v>1.6010374034112304E-2</v>
      </c>
      <c r="AI274" s="49">
        <f>_xll.qlIndexFixing($V$5,_xll.qlInterestRateIndexFixingDate($V$5,AD274,trigger),,trigger)</f>
        <v>1.5964096138593127E-2</v>
      </c>
      <c r="AJ274" s="49">
        <f t="shared" si="19"/>
        <v>4.6277895519176993E-5</v>
      </c>
      <c r="AK274" s="52">
        <f t="shared" si="20"/>
        <v>0.9971095056604814</v>
      </c>
    </row>
    <row r="275" spans="29:37" x14ac:dyDescent="0.2">
      <c r="AC275" s="44" t="s">
        <v>74</v>
      </c>
      <c r="AD275" s="45">
        <f>_xll.qlCalendarAdvance(calendar,AD274,AC275,,,trigger)</f>
        <v>50747</v>
      </c>
      <c r="AE275" s="45">
        <f>_xll.qlInterestRateIndexMaturity($V$5,AD275,trigger)</f>
        <v>50837</v>
      </c>
      <c r="AF275" s="49">
        <f>_xll.qlTenorBasisValue($V$13,AD275,trigger)</f>
        <v>4.5603711469594009E-4</v>
      </c>
      <c r="AG275" s="49">
        <f>_xll.qlTenorBasisForwardRate($V$13,AD275,_xll.ohTrigger($AA$9:$AA$12))</f>
        <v>1.5968387981617482E-2</v>
      </c>
      <c r="AH275" s="49">
        <f>_xll.qlTenorBasisForwardRate2($V$13,AD275,AE275,_xll.ohTrigger($AA$9:$AA$12))</f>
        <v>1.5968387981617482E-2</v>
      </c>
      <c r="AI275" s="49">
        <f>_xll.qlIndexFixing($V$5,_xll.qlInterestRateIndexFixingDate($V$5,AD275,trigger),,trigger)</f>
        <v>1.5926896676712765E-2</v>
      </c>
      <c r="AJ275" s="49">
        <f t="shared" si="19"/>
        <v>4.1491304904717197E-5</v>
      </c>
      <c r="AK275" s="52">
        <f t="shared" si="20"/>
        <v>0.99740165976976003</v>
      </c>
    </row>
    <row r="276" spans="29:37" x14ac:dyDescent="0.2">
      <c r="AC276" s="44" t="s">
        <v>74</v>
      </c>
      <c r="AD276" s="45">
        <f>_xll.qlCalendarAdvance(calendar,AD275,AC276,,,trigger)</f>
        <v>50780</v>
      </c>
      <c r="AE276" s="45">
        <f>_xll.qlInterestRateIndexMaturity($V$5,AD276,trigger)</f>
        <v>50872</v>
      </c>
      <c r="AF276" s="49">
        <f>_xll.qlTenorBasisValue($V$13,AD276,trigger)</f>
        <v>4.5262605624798481E-4</v>
      </c>
      <c r="AG276" s="49">
        <f>_xll.qlTenorBasisForwardRate($V$13,AD276,_xll.ohTrigger($AA$9:$AA$12))</f>
        <v>1.5921842901817616E-2</v>
      </c>
      <c r="AH276" s="49">
        <f>_xll.qlTenorBasisForwardRate2($V$13,AD276,AE276,_xll.ohTrigger($AA$9:$AA$12))</f>
        <v>1.5921842901817616E-2</v>
      </c>
      <c r="AI276" s="49">
        <f>_xll.qlIndexFixing($V$5,_xll.qlInterestRateIndexFixingDate($V$5,AD276,trigger),,trigger)</f>
        <v>1.5885821814027676E-2</v>
      </c>
      <c r="AJ276" s="49">
        <f t="shared" si="19"/>
        <v>3.6021087789939177E-5</v>
      </c>
      <c r="AK276" s="52">
        <f t="shared" si="20"/>
        <v>0.99773763074965227</v>
      </c>
    </row>
    <row r="277" spans="29:37" x14ac:dyDescent="0.2">
      <c r="AC277" s="44" t="s">
        <v>74</v>
      </c>
      <c r="AD277" s="45">
        <f>_xll.qlCalendarAdvance(calendar,AD276,AC277,,,trigger)</f>
        <v>50811</v>
      </c>
      <c r="AE277" s="45">
        <f>_xll.qlInterestRateIndexMaturity($V$5,AD277,trigger)</f>
        <v>50900</v>
      </c>
      <c r="AF277" s="49">
        <f>_xll.qlTenorBasisValue($V$13,AD277,trigger)</f>
        <v>4.4945075993885685E-4</v>
      </c>
      <c r="AG277" s="49">
        <f>_xll.qlTenorBasisForwardRate($V$13,AD277,_xll.ohTrigger($AA$9:$AA$12))</f>
        <v>1.5880748512386481E-2</v>
      </c>
      <c r="AH277" s="49">
        <f>_xll.qlTenorBasisForwardRate2($V$13,AD277,AE277,_xll.ohTrigger($AA$9:$AA$12))</f>
        <v>1.5880748512386481E-2</v>
      </c>
      <c r="AI277" s="49">
        <f>_xll.qlIndexFixing($V$5,_xll.qlInterestRateIndexFixingDate($V$5,AD277,trigger),,trigger)</f>
        <v>1.5849351198682034E-2</v>
      </c>
      <c r="AJ277" s="49">
        <f t="shared" si="19"/>
        <v>3.1397313704446816E-5</v>
      </c>
      <c r="AK277" s="52">
        <f t="shared" si="20"/>
        <v>0.99802293237752882</v>
      </c>
    </row>
    <row r="278" spans="29:37" x14ac:dyDescent="0.2">
      <c r="AC278" s="44" t="s">
        <v>74</v>
      </c>
      <c r="AD278" s="45">
        <f>_xll.qlCalendarAdvance(calendar,AD277,AC278,,,trigger)</f>
        <v>50839</v>
      </c>
      <c r="AE278" s="45">
        <f>_xll.qlInterestRateIndexMaturity($V$5,AD278,trigger)</f>
        <v>50931</v>
      </c>
      <c r="AF278" s="49">
        <f>_xll.qlTenorBasisValue($V$13,AD278,trigger)</f>
        <v>4.4660676777338577E-4</v>
      </c>
      <c r="AG278" s="49">
        <f>_xll.qlTenorBasisForwardRate($V$13,AD278,_xll.ohTrigger($AA$9:$AA$12))</f>
        <v>1.5842743662738943E-2</v>
      </c>
      <c r="AH278" s="49">
        <f>_xll.qlTenorBasisForwardRate2($V$13,AD278,AE278,_xll.ohTrigger($AA$9:$AA$12))</f>
        <v>1.5842743662738943E-2</v>
      </c>
      <c r="AI278" s="49">
        <f>_xll.qlIndexFixing($V$5,_xll.qlInterestRateIndexFixingDate($V$5,AD278,trigger),,trigger)</f>
        <v>1.5815808448982147E-2</v>
      </c>
      <c r="AJ278" s="49">
        <f t="shared" si="19"/>
        <v>2.6935213756795751E-5</v>
      </c>
      <c r="AK278" s="52">
        <f t="shared" si="20"/>
        <v>0.99829983907268882</v>
      </c>
    </row>
    <row r="279" spans="29:37" x14ac:dyDescent="0.2">
      <c r="AC279" s="44" t="s">
        <v>74</v>
      </c>
      <c r="AD279" s="45">
        <f>_xll.qlCalendarAdvance(calendar,AD278,AC279,,,trigger)</f>
        <v>50872</v>
      </c>
      <c r="AE279" s="45">
        <f>_xll.qlInterestRateIndexMaturity($V$5,AD279,trigger)</f>
        <v>50963</v>
      </c>
      <c r="AF279" s="49">
        <f>_xll.qlTenorBasisValue($V$13,AD279,trigger)</f>
        <v>4.4328399563283523E-4</v>
      </c>
      <c r="AG279" s="49">
        <f>_xll.qlTenorBasisForwardRate($V$13,AD279,_xll.ohTrigger($AA$9:$AA$12))</f>
        <v>1.5800448985945421E-2</v>
      </c>
      <c r="AH279" s="49">
        <f>_xll.qlTenorBasisForwardRate2($V$13,AD279,AE279,_xll.ohTrigger($AA$9:$AA$12))</f>
        <v>1.5800448985945421E-2</v>
      </c>
      <c r="AI279" s="49">
        <f>_xll.qlIndexFixing($V$5,_xll.qlInterestRateIndexFixingDate($V$5,AD279,trigger),,trigger)</f>
        <v>1.5778249112588669E-2</v>
      </c>
      <c r="AJ279" s="49">
        <f t="shared" si="19"/>
        <v>2.2199873356752026E-5</v>
      </c>
      <c r="AK279" s="52">
        <f t="shared" si="20"/>
        <v>0.99859498465034136</v>
      </c>
    </row>
    <row r="280" spans="29:37" x14ac:dyDescent="0.2">
      <c r="AC280" s="44" t="s">
        <v>74</v>
      </c>
      <c r="AD280" s="45">
        <f>_xll.qlCalendarAdvance(calendar,AD279,AC280,,,trigger)</f>
        <v>50902</v>
      </c>
      <c r="AE280" s="45">
        <f>_xll.qlInterestRateIndexMaturity($V$5,AD280,trigger)</f>
        <v>50994</v>
      </c>
      <c r="AF280" s="49">
        <f>_xll.qlTenorBasisValue($V$13,AD280,trigger)</f>
        <v>4.4029041636353672E-4</v>
      </c>
      <c r="AG280" s="49">
        <f>_xll.qlTenorBasisForwardRate($V$13,AD280,_xll.ohTrigger($AA$9:$AA$12))</f>
        <v>1.5762528702593433E-2</v>
      </c>
      <c r="AH280" s="49">
        <f>_xll.qlTenorBasisForwardRate2($V$13,AD280,AE280,_xll.ohTrigger($AA$9:$AA$12))</f>
        <v>1.5762528702593433E-2</v>
      </c>
      <c r="AI280" s="49">
        <f>_xll.qlIndexFixing($V$5,_xll.qlInterestRateIndexFixingDate($V$5,AD280,trigger),,trigger)</f>
        <v>1.5744562509512353E-2</v>
      </c>
      <c r="AJ280" s="49">
        <f t="shared" si="19"/>
        <v>1.7966193081080106E-5</v>
      </c>
      <c r="AK280" s="52">
        <f t="shared" si="20"/>
        <v>0.99886019601168918</v>
      </c>
    </row>
    <row r="281" spans="29:37" x14ac:dyDescent="0.2">
      <c r="AC281" s="44" t="s">
        <v>74</v>
      </c>
      <c r="AD281" s="45">
        <f>_xll.qlCalendarAdvance(calendar,AD280,AC281,,,trigger)</f>
        <v>50934</v>
      </c>
      <c r="AE281" s="45">
        <f>_xll.qlInterestRateIndexMaturity($V$5,AD281,trigger)</f>
        <v>51026</v>
      </c>
      <c r="AF281" s="49">
        <f>_xll.qlTenorBasisValue($V$13,AD281,trigger)</f>
        <v>4.3712554337019347E-4</v>
      </c>
      <c r="AG281" s="49">
        <f>_xll.qlTenorBasisForwardRate($V$13,AD281,_xll.ohTrigger($AA$9:$AA$12))</f>
        <v>1.5723522872392003E-2</v>
      </c>
      <c r="AH281" s="49">
        <f>_xll.qlTenorBasisForwardRate2($V$13,AD281,AE281,_xll.ohTrigger($AA$9:$AA$12))</f>
        <v>1.5723522872392003E-2</v>
      </c>
      <c r="AI281" s="49">
        <f>_xll.qlIndexFixing($V$5,_xll.qlInterestRateIndexFixingDate($V$5,AD281,trigger),,trigger)</f>
        <v>1.5709763943713009E-2</v>
      </c>
      <c r="AJ281" s="49">
        <f t="shared" si="19"/>
        <v>1.3758928678993948E-5</v>
      </c>
      <c r="AK281" s="52">
        <f t="shared" si="20"/>
        <v>0.99912494618472858</v>
      </c>
    </row>
    <row r="282" spans="29:37" x14ac:dyDescent="0.2">
      <c r="AC282" s="44" t="s">
        <v>74</v>
      </c>
      <c r="AD282" s="45">
        <f>_xll.qlCalendarAdvance(calendar,AD281,AC282,,,trigger)</f>
        <v>50964</v>
      </c>
      <c r="AE282" s="45">
        <f>_xll.qlInterestRateIndexMaturity($V$5,AD282,trigger)</f>
        <v>51056</v>
      </c>
      <c r="AF282" s="49">
        <f>_xll.qlTenorBasisValue($V$13,AD282,trigger)</f>
        <v>4.3418481020711982E-4</v>
      </c>
      <c r="AG282" s="49">
        <f>_xll.qlTenorBasisForwardRate($V$13,AD282,_xll.ohTrigger($AA$9:$AA$12))</f>
        <v>1.5688047514325211E-2</v>
      </c>
      <c r="AH282" s="49">
        <f>_xll.qlTenorBasisForwardRate2($V$13,AD282,AE282,_xll.ohTrigger($AA$9:$AA$12))</f>
        <v>1.5688047514325211E-2</v>
      </c>
      <c r="AI282" s="49">
        <f>_xll.qlIndexFixing($V$5,_xll.qlInterestRateIndexFixingDate($V$5,AD282,trigger),,trigger)</f>
        <v>1.5677990626121258E-2</v>
      </c>
      <c r="AJ282" s="49">
        <f t="shared" si="19"/>
        <v>1.0056888203952702E-5</v>
      </c>
      <c r="AK282" s="52">
        <f t="shared" si="20"/>
        <v>0.99935894583473373</v>
      </c>
    </row>
    <row r="283" spans="29:37" x14ac:dyDescent="0.2">
      <c r="AC283" s="44" t="s">
        <v>74</v>
      </c>
      <c r="AD283" s="45">
        <f>_xll.qlCalendarAdvance(calendar,AD282,AC283,,,trigger)</f>
        <v>50997</v>
      </c>
      <c r="AE283" s="45">
        <f>_xll.qlInterestRateIndexMaturity($V$5,AD283,trigger)</f>
        <v>51089</v>
      </c>
      <c r="AF283" s="49">
        <f>_xll.qlTenorBasisValue($V$13,AD283,trigger)</f>
        <v>4.3097923718401967E-4</v>
      </c>
      <c r="AG283" s="49">
        <f>_xll.qlTenorBasisForwardRate($V$13,AD283,_xll.ohTrigger($AA$9:$AA$12))</f>
        <v>1.5650270557605015E-2</v>
      </c>
      <c r="AH283" s="49">
        <f>_xll.qlTenorBasisForwardRate2($V$13,AD283,AE283,_xll.ohTrigger($AA$9:$AA$12))</f>
        <v>1.5650270557605015E-2</v>
      </c>
      <c r="AI283" s="49">
        <f>_xll.qlIndexFixing($V$5,_xll.qlInterestRateIndexFixingDate($V$5,AD283,trigger),,trigger)</f>
        <v>1.5643990410706847E-2</v>
      </c>
      <c r="AJ283" s="49">
        <f t="shared" si="19"/>
        <v>6.2801468981681097E-6</v>
      </c>
      <c r="AK283" s="52">
        <f t="shared" si="20"/>
        <v>0.99959871959561009</v>
      </c>
    </row>
    <row r="284" spans="29:37" x14ac:dyDescent="0.2">
      <c r="AC284" s="44" t="s">
        <v>74</v>
      </c>
      <c r="AD284" s="45">
        <f>_xll.qlCalendarAdvance(calendar,AD283,AC284,,,trigger)</f>
        <v>51028</v>
      </c>
      <c r="AE284" s="45">
        <f>_xll.qlInterestRateIndexMaturity($V$5,AD284,trigger)</f>
        <v>51119</v>
      </c>
      <c r="AF284" s="49">
        <f>_xll.qlTenorBasisValue($V$13,AD284,trigger)</f>
        <v>4.2799564775357921E-4</v>
      </c>
      <c r="AG284" s="49">
        <f>_xll.qlTenorBasisForwardRate($V$13,AD284,_xll.ohTrigger($AA$9:$AA$12))</f>
        <v>1.5616191054328774E-2</v>
      </c>
      <c r="AH284" s="49">
        <f>_xll.qlTenorBasisForwardRate2($V$13,AD284,AE284,_xll.ohTrigger($AA$9:$AA$12))</f>
        <v>1.5616191054328774E-2</v>
      </c>
      <c r="AI284" s="49">
        <f>_xll.qlIndexFixing($V$5,_xll.qlInterestRateIndexFixingDate($V$5,AD284,trigger),,trigger)</f>
        <v>1.5613106252552116E-2</v>
      </c>
      <c r="AJ284" s="49">
        <f t="shared" si="19"/>
        <v>3.0848017766576391E-6</v>
      </c>
      <c r="AK284" s="52">
        <f t="shared" si="20"/>
        <v>0.99980246131941353</v>
      </c>
    </row>
    <row r="285" spans="29:37" x14ac:dyDescent="0.2">
      <c r="AC285" s="44" t="s">
        <v>74</v>
      </c>
      <c r="AD285" s="45">
        <f>_xll.qlCalendarAdvance(calendar,AD284,AC285,,,trigger)</f>
        <v>51060</v>
      </c>
      <c r="AE285" s="45">
        <f>_xll.qlInterestRateIndexMaturity($V$5,AD285,trigger)</f>
        <v>51152</v>
      </c>
      <c r="AF285" s="49">
        <f>_xll.qlTenorBasisValue($V$13,AD285,trigger)</f>
        <v>4.2494376854100536E-4</v>
      </c>
      <c r="AG285" s="49">
        <f>_xll.qlTenorBasisForwardRate($V$13,AD285,_xll.ohTrigger($AA$9:$AA$12))</f>
        <v>1.5581870697764583E-2</v>
      </c>
      <c r="AH285" s="49">
        <f>_xll.qlTenorBasisForwardRate2($V$13,AD285,AE285,_xll.ohTrigger($AA$9:$AA$12))</f>
        <v>1.5581870697764583E-2</v>
      </c>
      <c r="AI285" s="49">
        <f>_xll.qlIndexFixing($V$5,_xll.qlInterestRateIndexFixingDate($V$5,AD285,trigger),,trigger)</f>
        <v>1.5581845716609179E-2</v>
      </c>
      <c r="AJ285" s="49">
        <f t="shared" si="19"/>
        <v>2.4981155404696365E-8</v>
      </c>
      <c r="AK285" s="52">
        <f t="shared" si="20"/>
        <v>0.99999839678072744</v>
      </c>
    </row>
    <row r="286" spans="29:37" x14ac:dyDescent="0.2">
      <c r="AC286" s="44" t="s">
        <v>74</v>
      </c>
      <c r="AD286" s="45">
        <f>_xll.qlCalendarAdvance(calendar,AD285,AC286,,,trigger)</f>
        <v>51091</v>
      </c>
      <c r="AE286" s="45">
        <f>_xll.qlInterestRateIndexMaturity($V$5,AD286,trigger)</f>
        <v>51183</v>
      </c>
      <c r="AF286" s="49">
        <f>_xll.qlTenorBasisValue($V$13,AD286,trigger)</f>
        <v>4.2201415407068781E-4</v>
      </c>
      <c r="AG286" s="49">
        <f>_xll.qlTenorBasisForwardRate($V$13,AD286,_xll.ohTrigger($AA$9:$AA$12))</f>
        <v>1.555005211470494E-2</v>
      </c>
      <c r="AH286" s="49">
        <f>_xll.qlTenorBasisForwardRate2($V$13,AD286,AE286,_xll.ohTrigger($AA$9:$AA$12))</f>
        <v>1.555005211470494E-2</v>
      </c>
      <c r="AI286" s="49">
        <f>_xll.qlIndexFixing($V$5,_xll.qlInterestRateIndexFixingDate($V$5,AD286,trigger),,trigger)</f>
        <v>1.5552598657094073E-2</v>
      </c>
      <c r="AJ286" s="49">
        <f t="shared" si="19"/>
        <v>-2.546542389132711E-6</v>
      </c>
      <c r="AK286" s="52">
        <f t="shared" si="20"/>
        <v>1.000163764235023</v>
      </c>
    </row>
    <row r="287" spans="29:37" x14ac:dyDescent="0.2">
      <c r="AC287" s="44" t="s">
        <v>74</v>
      </c>
      <c r="AD287" s="45">
        <f>_xll.qlCalendarAdvance(calendar,AD286,AC287,,,trigger)</f>
        <v>51123</v>
      </c>
      <c r="AE287" s="45">
        <f>_xll.qlInterestRateIndexMaturity($V$5,AD287,trigger)</f>
        <v>51214</v>
      </c>
      <c r="AF287" s="49">
        <f>_xll.qlTenorBasisValue($V$13,AD287,trigger)</f>
        <v>4.1901760109730468E-4</v>
      </c>
      <c r="AG287" s="49">
        <f>_xll.qlTenorBasisForwardRate($V$13,AD287,_xll.ohTrigger($AA$9:$AA$12))</f>
        <v>1.5518649236690399E-2</v>
      </c>
      <c r="AH287" s="49">
        <f>_xll.qlTenorBasisForwardRate2($V$13,AD287,AE287,_xll.ohTrigger($AA$9:$AA$12))</f>
        <v>1.5518649236690399E-2</v>
      </c>
      <c r="AI287" s="49">
        <f>_xll.qlIndexFixing($V$5,_xll.qlInterestRateIndexFixingDate($V$5,AD287,trigger),,trigger)</f>
        <v>1.5523438589753987E-2</v>
      </c>
      <c r="AJ287" s="49">
        <f t="shared" si="19"/>
        <v>-4.7893530635886167E-6</v>
      </c>
      <c r="AK287" s="52">
        <f t="shared" si="20"/>
        <v>1.0003086191968478</v>
      </c>
    </row>
    <row r="288" spans="29:37" x14ac:dyDescent="0.2">
      <c r="AC288" s="44" t="s">
        <v>74</v>
      </c>
      <c r="AD288" s="45">
        <f>_xll.qlCalendarAdvance(calendar,AD287,AC288,,,trigger)</f>
        <v>51154</v>
      </c>
      <c r="AE288" s="45">
        <f>_xll.qlInterestRateIndexMaturity($V$5,AD288,trigger)</f>
        <v>51245</v>
      </c>
      <c r="AF288" s="49">
        <f>_xll.qlTenorBasisValue($V$13,AD288,trigger)</f>
        <v>4.1614120665250498E-4</v>
      </c>
      <c r="AG288" s="49">
        <f>_xll.qlTenorBasisForwardRate($V$13,AD288,_xll.ohTrigger($AA$9:$AA$12))</f>
        <v>1.5489359962017979E-2</v>
      </c>
      <c r="AH288" s="49">
        <f>_xll.qlTenorBasisForwardRate2($V$13,AD288,AE288,_xll.ohTrigger($AA$9:$AA$12))</f>
        <v>1.5489359962017979E-2</v>
      </c>
      <c r="AI288" s="49">
        <f>_xll.qlIndexFixing($V$5,_xll.qlInterestRateIndexFixingDate($V$5,AD288,trigger),,trigger)</f>
        <v>1.5495964015837827E-2</v>
      </c>
      <c r="AJ288" s="49">
        <f t="shared" si="19"/>
        <v>-6.6040538198482157E-6</v>
      </c>
      <c r="AK288" s="52">
        <f t="shared" si="20"/>
        <v>1.0004263606653885</v>
      </c>
    </row>
    <row r="289" spans="29:37" x14ac:dyDescent="0.2">
      <c r="AC289" s="44" t="s">
        <v>74</v>
      </c>
      <c r="AD289" s="45">
        <f>_xll.qlCalendarAdvance(calendar,AD288,AC289,,,trigger)</f>
        <v>51186</v>
      </c>
      <c r="AE289" s="45">
        <f>_xll.qlInterestRateIndexMaturity($V$5,AD289,trigger)</f>
        <v>51277</v>
      </c>
      <c r="AF289" s="49">
        <f>_xll.qlTenorBasisValue($V$13,AD289,trigger)</f>
        <v>4.1319920151507248E-4</v>
      </c>
      <c r="AG289" s="49">
        <f>_xll.qlTenorBasisForwardRate($V$13,AD289,_xll.ohTrigger($AA$9:$AA$12))</f>
        <v>1.5460476735265244E-2</v>
      </c>
      <c r="AH289" s="49">
        <f>_xll.qlTenorBasisForwardRate2($V$13,AD289,AE289,_xll.ohTrigger($AA$9:$AA$12))</f>
        <v>1.5460476735265244E-2</v>
      </c>
      <c r="AI289" s="49">
        <f>_xll.qlIndexFixing($V$5,_xll.qlInterestRateIndexFixingDate($V$5,AD289,trigger),,trigger)</f>
        <v>1.5468524629237583E-2</v>
      </c>
      <c r="AJ289" s="49">
        <f t="shared" si="19"/>
        <v>-8.0478939723394732E-6</v>
      </c>
      <c r="AK289" s="52">
        <f t="shared" si="20"/>
        <v>1.0005205463007478</v>
      </c>
    </row>
    <row r="290" spans="29:37" x14ac:dyDescent="0.2">
      <c r="AC290" s="44" t="s">
        <v>74</v>
      </c>
      <c r="AD290" s="45">
        <f>_xll.qlCalendarAdvance(calendar,AD289,AC290,,,trigger)</f>
        <v>51215</v>
      </c>
      <c r="AE290" s="45">
        <f>_xll.qlInterestRateIndexMaturity($V$5,AD290,trigger)</f>
        <v>51307</v>
      </c>
      <c r="AF290" s="49">
        <f>_xll.qlTenorBasisValue($V$13,AD290,trigger)</f>
        <v>4.1055669015828758E-4</v>
      </c>
      <c r="AG290" s="49">
        <f>_xll.qlTenorBasisForwardRate($V$13,AD290,_xll.ohTrigger($AA$9:$AA$12))</f>
        <v>1.5435427697861544E-2</v>
      </c>
      <c r="AH290" s="49">
        <f>_xll.qlTenorBasisForwardRate2($V$13,AD290,AE290,_xll.ohTrigger($AA$9:$AA$12))</f>
        <v>1.5435427697861544E-2</v>
      </c>
      <c r="AI290" s="49">
        <f>_xll.qlIndexFixing($V$5,_xll.qlInterestRateIndexFixingDate($V$5,AD290,trigger),,trigger)</f>
        <v>1.5444395997009207E-2</v>
      </c>
      <c r="AJ290" s="49">
        <f t="shared" si="19"/>
        <v>-8.9682991476630614E-6</v>
      </c>
      <c r="AK290" s="52">
        <f t="shared" si="20"/>
        <v>1.000581020450046</v>
      </c>
    </row>
    <row r="291" spans="29:37" x14ac:dyDescent="0.2">
      <c r="AC291" s="44" t="s">
        <v>74</v>
      </c>
      <c r="AD291" s="45">
        <f>_xll.qlCalendarAdvance(calendar,AD290,AC291,,,trigger)</f>
        <v>51246</v>
      </c>
      <c r="AE291" s="45">
        <f>_xll.qlInterestRateIndexMaturity($V$5,AD291,trigger)</f>
        <v>51337</v>
      </c>
      <c r="AF291" s="49">
        <f>_xll.qlTenorBasisValue($V$13,AD291,trigger)</f>
        <v>4.0775666155352724E-4</v>
      </c>
      <c r="AG291" s="49">
        <f>_xll.qlTenorBasisForwardRate($V$13,AD291,_xll.ohTrigger($AA$9:$AA$12))</f>
        <v>1.5410104345684425E-2</v>
      </c>
      <c r="AH291" s="49">
        <f>_xll.qlTenorBasisForwardRate2($V$13,AD291,AE291,_xll.ohTrigger($AA$9:$AA$12))</f>
        <v>1.5410104345684425E-2</v>
      </c>
      <c r="AI291" s="49">
        <f>_xll.qlIndexFixing($V$5,_xll.qlInterestRateIndexFixingDate($V$5,AD291,trigger),,trigger)</f>
        <v>1.5419598768789724E-2</v>
      </c>
      <c r="AJ291" s="49">
        <f t="shared" si="19"/>
        <v>-9.4944231052995764E-6</v>
      </c>
      <c r="AK291" s="52">
        <f t="shared" si="20"/>
        <v>1.0006161167304464</v>
      </c>
    </row>
    <row r="292" spans="29:37" x14ac:dyDescent="0.2">
      <c r="AC292" s="44" t="s">
        <v>74</v>
      </c>
      <c r="AD292" s="45">
        <f>_xll.qlCalendarAdvance(calendar,AD291,AC292,,,trigger)</f>
        <v>51277</v>
      </c>
      <c r="AE292" s="45">
        <f>_xll.qlInterestRateIndexMaturity($V$5,AD292,trigger)</f>
        <v>51369</v>
      </c>
      <c r="AF292" s="49">
        <f>_xll.qlTenorBasisValue($V$13,AD292,trigger)</f>
        <v>4.0498200441756789E-4</v>
      </c>
      <c r="AG292" s="49">
        <f>_xll.qlTenorBasisForwardRate($V$13,AD292,_xll.ohTrigger($AA$9:$AA$12))</f>
        <v>1.5386018241732411E-2</v>
      </c>
      <c r="AH292" s="49">
        <f>_xll.qlTenorBasisForwardRate2($V$13,AD292,AE292,_xll.ohTrigger($AA$9:$AA$12))</f>
        <v>1.5386018241732411E-2</v>
      </c>
      <c r="AI292" s="49">
        <f>_xll.qlIndexFixing($V$5,_xll.qlInterestRateIndexFixingDate($V$5,AD292,trigger),,trigger)</f>
        <v>1.5395565761776539E-2</v>
      </c>
      <c r="AJ292" s="49">
        <f t="shared" si="19"/>
        <v>-9.5475200441279273E-6</v>
      </c>
      <c r="AK292" s="52">
        <f t="shared" si="20"/>
        <v>1.0006205322191957</v>
      </c>
    </row>
    <row r="293" spans="29:37" x14ac:dyDescent="0.2">
      <c r="AC293" s="44" t="s">
        <v>74</v>
      </c>
      <c r="AD293" s="45">
        <f>_xll.qlCalendarAdvance(calendar,AD292,AC293,,,trigger)</f>
        <v>51308</v>
      </c>
      <c r="AE293" s="45">
        <f>_xll.qlInterestRateIndexMaturity($V$5,AD293,trigger)</f>
        <v>51400</v>
      </c>
      <c r="AF293" s="49">
        <f>_xll.qlTenorBasisValue($V$13,AD293,trigger)</f>
        <v>4.0223253756207524E-4</v>
      </c>
      <c r="AG293" s="49">
        <f>_xll.qlTenorBasisForwardRate($V$13,AD293,_xll.ohTrigger($AA$9:$AA$12))</f>
        <v>1.5363367409396556E-2</v>
      </c>
      <c r="AH293" s="49">
        <f>_xll.qlTenorBasisForwardRate2($V$13,AD293,AE293,_xll.ohTrigger($AA$9:$AA$12))</f>
        <v>1.5363367409396556E-2</v>
      </c>
      <c r="AI293" s="49">
        <f>_xll.qlIndexFixing($V$5,_xll.qlInterestRateIndexFixingDate($V$5,AD293,trigger),,trigger)</f>
        <v>1.5372468358994845E-2</v>
      </c>
      <c r="AJ293" s="49">
        <f t="shared" si="19"/>
        <v>-9.100949598288624E-6</v>
      </c>
      <c r="AK293" s="52">
        <f t="shared" si="20"/>
        <v>1.0005923798706216</v>
      </c>
    </row>
    <row r="294" spans="29:37" x14ac:dyDescent="0.2">
      <c r="AC294" s="44" t="s">
        <v>74</v>
      </c>
      <c r="AD294" s="45">
        <f>_xll.qlCalendarAdvance(calendar,AD293,AC294,,,trigger)</f>
        <v>51340</v>
      </c>
      <c r="AE294" s="45">
        <f>_xll.qlInterestRateIndexMaturity($V$5,AD294,trigger)</f>
        <v>51432</v>
      </c>
      <c r="AF294" s="49">
        <f>_xll.qlTenorBasisValue($V$13,AD294,trigger)</f>
        <v>3.9942060878256597E-4</v>
      </c>
      <c r="AG294" s="49">
        <f>_xll.qlTenorBasisForwardRate($V$13,AD294,_xll.ohTrigger($AA$9:$AA$12))</f>
        <v>1.5341434876504972E-2</v>
      </c>
      <c r="AH294" s="49">
        <f>_xll.qlTenorBasisForwardRate2($V$13,AD294,AE294,_xll.ohTrigger($AA$9:$AA$12))</f>
        <v>1.5341434876504972E-2</v>
      </c>
      <c r="AI294" s="49">
        <f>_xll.qlIndexFixing($V$5,_xll.qlInterestRateIndexFixingDate($V$5,AD294,trigger),,trigger)</f>
        <v>1.5349544360889852E-2</v>
      </c>
      <c r="AJ294" s="49">
        <f t="shared" si="19"/>
        <v>-8.1094843848803638E-6</v>
      </c>
      <c r="AK294" s="52">
        <f t="shared" si="20"/>
        <v>1.0005286001244447</v>
      </c>
    </row>
    <row r="295" spans="29:37" x14ac:dyDescent="0.2">
      <c r="AC295" s="44" t="s">
        <v>74</v>
      </c>
      <c r="AD295" s="45">
        <f>_xll.qlCalendarAdvance(calendar,AD294,AC295,,,trigger)</f>
        <v>51371</v>
      </c>
      <c r="AE295" s="45">
        <f>_xll.qlInterestRateIndexMaturity($V$5,AD295,trigger)</f>
        <v>51463</v>
      </c>
      <c r="AF295" s="49">
        <f>_xll.qlTenorBasisValue($V$13,AD295,trigger)</f>
        <v>3.9672177829155214E-4</v>
      </c>
      <c r="AG295" s="49">
        <f>_xll.qlTenorBasisForwardRate($V$13,AD295,_xll.ohTrigger($AA$9:$AA$12))</f>
        <v>1.5321383629856699E-2</v>
      </c>
      <c r="AH295" s="49">
        <f>_xll.qlTenorBasisForwardRate2($V$13,AD295,AE295,_xll.ohTrigger($AA$9:$AA$12))</f>
        <v>1.5321383629856699E-2</v>
      </c>
      <c r="AI295" s="49">
        <f>_xll.qlIndexFixing($V$5,_xll.qlInterestRateIndexFixingDate($V$5,AD295,trigger),,trigger)</f>
        <v>1.5328190546124734E-2</v>
      </c>
      <c r="AJ295" s="49">
        <f t="shared" si="19"/>
        <v>-6.8069162680352291E-6</v>
      </c>
      <c r="AK295" s="52">
        <f t="shared" si="20"/>
        <v>1.0004442755584275</v>
      </c>
    </row>
    <row r="296" spans="29:37" x14ac:dyDescent="0.2">
      <c r="AC296" s="44" t="s">
        <v>74</v>
      </c>
      <c r="AD296" s="45">
        <f>_xll.qlCalendarAdvance(calendar,AD295,AC296,,,trigger)</f>
        <v>51403</v>
      </c>
      <c r="AE296" s="45">
        <f>_xll.qlInterestRateIndexMaturity($V$5,AD296,trigger)</f>
        <v>51494</v>
      </c>
      <c r="AF296" s="49">
        <f>_xll.qlTenorBasisValue($V$13,AD296,trigger)</f>
        <v>3.9396173507554727E-4</v>
      </c>
      <c r="AG296" s="49">
        <f>_xll.qlTenorBasisForwardRate($V$13,AD296,_xll.ohTrigger($AA$9:$AA$12))</f>
        <v>1.5301530339082364E-2</v>
      </c>
      <c r="AH296" s="49">
        <f>_xll.qlTenorBasisForwardRate2($V$13,AD296,AE296,_xll.ohTrigger($AA$9:$AA$12))</f>
        <v>1.5301530339082364E-2</v>
      </c>
      <c r="AI296" s="49">
        <f>_xll.qlIndexFixing($V$5,_xll.qlInterestRateIndexFixingDate($V$5,AD296,trigger),,trigger)</f>
        <v>1.530696374711531E-2</v>
      </c>
      <c r="AJ296" s="49">
        <f t="shared" si="19"/>
        <v>-5.4334080329468404E-6</v>
      </c>
      <c r="AK296" s="52">
        <f t="shared" si="20"/>
        <v>1.0003550891912469</v>
      </c>
    </row>
    <row r="297" spans="29:37" x14ac:dyDescent="0.2">
      <c r="AC297" s="44" t="s">
        <v>74</v>
      </c>
      <c r="AD297" s="45">
        <f>_xll.qlCalendarAdvance(calendar,AD296,AC297,,,trigger)</f>
        <v>51433</v>
      </c>
      <c r="AE297" s="45">
        <f>_xll.qlInterestRateIndexMaturity($V$5,AD297,trigger)</f>
        <v>51525</v>
      </c>
      <c r="AF297" s="49">
        <f>_xll.qlTenorBasisValue($V$13,AD297,trigger)</f>
        <v>3.9139786703698532E-4</v>
      </c>
      <c r="AG297" s="49">
        <f>_xll.qlTenorBasisForwardRate($V$13,AD297,_xll.ohTrigger($AA$9:$AA$12))</f>
        <v>1.5283446135704461E-2</v>
      </c>
      <c r="AH297" s="49">
        <f>_xll.qlTenorBasisForwardRate2($V$13,AD297,AE297,_xll.ohTrigger($AA$9:$AA$12))</f>
        <v>1.5283446135704461E-2</v>
      </c>
      <c r="AI297" s="49">
        <f>_xll.qlIndexFixing($V$5,_xll.qlInterestRateIndexFixingDate($V$5,AD297,trigger),,trigger)</f>
        <v>1.5287779692918406E-2</v>
      </c>
      <c r="AJ297" s="49">
        <f t="shared" si="19"/>
        <v>-4.3335572139455852E-6</v>
      </c>
      <c r="AK297" s="52">
        <f t="shared" si="20"/>
        <v>1.0002835458165302</v>
      </c>
    </row>
    <row r="298" spans="29:37" x14ac:dyDescent="0.2">
      <c r="AC298" s="44" t="s">
        <v>74</v>
      </c>
      <c r="AD298" s="45">
        <f>_xll.qlCalendarAdvance(calendar,AD297,AC298,,,trigger)</f>
        <v>51466</v>
      </c>
      <c r="AE298" s="45">
        <f>_xll.qlInterestRateIndexMaturity($V$5,AD298,trigger)</f>
        <v>51558</v>
      </c>
      <c r="AF298" s="49">
        <f>_xll.qlTenorBasisValue($V$13,AD298,trigger)</f>
        <v>3.8860387392811375E-4</v>
      </c>
      <c r="AG298" s="49">
        <f>_xll.qlTenorBasisForwardRate($V$13,AD298,_xll.ohTrigger($AA$9:$AA$12))</f>
        <v>1.5263945961708046E-2</v>
      </c>
      <c r="AH298" s="49">
        <f>_xll.qlTenorBasisForwardRate2($V$13,AD298,AE298,_xll.ohTrigger($AA$9:$AA$12))</f>
        <v>1.5263945961708046E-2</v>
      </c>
      <c r="AI298" s="49">
        <f>_xll.qlIndexFixing($V$5,_xll.qlInterestRateIndexFixingDate($V$5,AD298,trigger),,trigger)</f>
        <v>1.5267439933193225E-2</v>
      </c>
      <c r="AJ298" s="49">
        <f t="shared" si="19"/>
        <v>-3.4939714851790066E-6</v>
      </c>
      <c r="AK298" s="52">
        <f t="shared" si="20"/>
        <v>1.0002289035544245</v>
      </c>
    </row>
    <row r="299" spans="29:37" x14ac:dyDescent="0.2">
      <c r="AC299" s="44" t="s">
        <v>74</v>
      </c>
      <c r="AD299" s="45">
        <f>_xll.qlCalendarAdvance(calendar,AD298,AC299,,,trigger)</f>
        <v>51497</v>
      </c>
      <c r="AE299" s="45">
        <f>_xll.qlInterestRateIndexMaturity($V$5,AD299,trigger)</f>
        <v>51587</v>
      </c>
      <c r="AF299" s="49">
        <f>_xll.qlTenorBasisValue($V$13,AD299,trigger)</f>
        <v>3.8600408897435242E-4</v>
      </c>
      <c r="AG299" s="49">
        <f>_xll.qlTenorBasisForwardRate($V$13,AD299,_xll.ohTrigger($AA$9:$AA$12))</f>
        <v>1.5245953735813167E-2</v>
      </c>
      <c r="AH299" s="49">
        <f>_xll.qlTenorBasisForwardRate2($V$13,AD299,AE299,_xll.ohTrigger($AA$9:$AA$12))</f>
        <v>1.5245953735813167E-2</v>
      </c>
      <c r="AI299" s="49">
        <f>_xll.qlIndexFixing($V$5,_xll.qlInterestRateIndexFixingDate($V$5,AD299,trigger),,trigger)</f>
        <v>1.5248991292238223E-2</v>
      </c>
      <c r="AJ299" s="49">
        <f t="shared" si="19"/>
        <v>-3.0375564250562093E-6</v>
      </c>
      <c r="AK299" s="52">
        <f t="shared" si="20"/>
        <v>1.0001992368911576</v>
      </c>
    </row>
    <row r="300" spans="29:37" x14ac:dyDescent="0.2">
      <c r="AC300" s="44" t="s">
        <v>74</v>
      </c>
      <c r="AD300" s="45">
        <f>_xll.qlCalendarAdvance(calendar,AD299,AC300,,,trigger)</f>
        <v>51529</v>
      </c>
      <c r="AE300" s="45">
        <f>_xll.qlInterestRateIndexMaturity($V$5,AD300,trigger)</f>
        <v>51620</v>
      </c>
      <c r="AF300" s="49">
        <f>_xll.qlTenorBasisValue($V$13,AD300,trigger)</f>
        <v>3.833455234682091E-4</v>
      </c>
      <c r="AG300" s="49">
        <f>_xll.qlTenorBasisForwardRate($V$13,AD300,_xll.ohTrigger($AA$9:$AA$12))</f>
        <v>1.5227917637060455E-2</v>
      </c>
      <c r="AH300" s="49">
        <f>_xll.qlTenorBasisForwardRate2($V$13,AD300,AE300,_xll.ohTrigger($AA$9:$AA$12))</f>
        <v>1.5227917637060455E-2</v>
      </c>
      <c r="AI300" s="49">
        <f>_xll.qlIndexFixing($V$5,_xll.qlInterestRateIndexFixingDate($V$5,AD300,trigger),,trigger)</f>
        <v>1.5230795756766972E-2</v>
      </c>
      <c r="AJ300" s="49">
        <f t="shared" si="19"/>
        <v>-2.8781197065168296E-6</v>
      </c>
      <c r="AK300" s="52">
        <f t="shared" si="20"/>
        <v>1.000189002841696</v>
      </c>
    </row>
    <row r="301" spans="29:37" x14ac:dyDescent="0.2">
      <c r="AC301" s="44" t="s">
        <v>74</v>
      </c>
      <c r="AD301" s="45">
        <f>_xll.qlCalendarAdvance(calendar,AD300,AC301,,,trigger)</f>
        <v>51560</v>
      </c>
      <c r="AE301" s="45">
        <f>_xll.qlInterestRateIndexMaturity($V$5,AD301,trigger)</f>
        <v>51652</v>
      </c>
      <c r="AF301" s="49">
        <f>_xll.qlTenorBasisValue($V$13,AD301,trigger)</f>
        <v>3.8079415522823429E-4</v>
      </c>
      <c r="AG301" s="49">
        <f>_xll.qlTenorBasisForwardRate($V$13,AD301,_xll.ohTrigger($AA$9:$AA$12))</f>
        <v>1.5210874000966282E-2</v>
      </c>
      <c r="AH301" s="49">
        <f>_xll.qlTenorBasisForwardRate2($V$13,AD301,AE301,_xll.ohTrigger($AA$9:$AA$12))</f>
        <v>1.5210874000966282E-2</v>
      </c>
      <c r="AI301" s="49">
        <f>_xll.qlIndexFixing($V$5,_xll.qlInterestRateIndexFixingDate($V$5,AD301,trigger),,trigger)</f>
        <v>1.521391362476503E-2</v>
      </c>
      <c r="AJ301" s="49">
        <f t="shared" si="19"/>
        <v>-3.0396237987485863E-6</v>
      </c>
      <c r="AK301" s="52">
        <f t="shared" si="20"/>
        <v>1.0001998322909358</v>
      </c>
    </row>
    <row r="302" spans="29:37" x14ac:dyDescent="0.2">
      <c r="AC302" s="44" t="s">
        <v>74</v>
      </c>
      <c r="AD302" s="45">
        <f>_xll.qlCalendarAdvance(calendar,AD301,AC302,,,trigger)</f>
        <v>51588</v>
      </c>
      <c r="AE302" s="45">
        <f>_xll.qlInterestRateIndexMaturity($V$5,AD302,trigger)</f>
        <v>51680</v>
      </c>
      <c r="AF302" s="49">
        <f>_xll.qlTenorBasisValue($V$13,AD302,trigger)</f>
        <v>3.7850994467483301E-4</v>
      </c>
      <c r="AG302" s="49">
        <f>_xll.qlTenorBasisForwardRate($V$13,AD302,_xll.ohTrigger($AA$9:$AA$12))</f>
        <v>1.5195796387070611E-2</v>
      </c>
      <c r="AH302" s="49">
        <f>_xll.qlTenorBasisForwardRate2($V$13,AD302,AE302,_xll.ohTrigger($AA$9:$AA$12))</f>
        <v>1.5195796387070611E-2</v>
      </c>
      <c r="AI302" s="49">
        <f>_xll.qlIndexFixing($V$5,_xll.qlInterestRateIndexFixingDate($V$5,AD302,trigger),,trigger)</f>
        <v>1.519923182962713E-2</v>
      </c>
      <c r="AJ302" s="49">
        <f t="shared" si="19"/>
        <v>-3.4354425565187585E-6</v>
      </c>
      <c r="AK302" s="52">
        <f t="shared" si="20"/>
        <v>1.0002260784804566</v>
      </c>
    </row>
    <row r="303" spans="29:37" x14ac:dyDescent="0.2">
      <c r="AC303" s="44" t="s">
        <v>74</v>
      </c>
      <c r="AD303" s="45">
        <f>_xll.qlCalendarAdvance(calendar,AD302,AC303,,,trigger)</f>
        <v>51620</v>
      </c>
      <c r="AE303" s="45">
        <f>_xll.qlInterestRateIndexMaturity($V$5,AD303,trigger)</f>
        <v>51711</v>
      </c>
      <c r="AF303" s="49">
        <f>_xll.qlTenorBasisValue($V$13,AD303,trigger)</f>
        <v>3.7592278199428703E-4</v>
      </c>
      <c r="AG303" s="49">
        <f>_xll.qlTenorBasisForwardRate($V$13,AD303,_xll.ohTrigger($AA$9:$AA$12))</f>
        <v>1.5178924728378378E-2</v>
      </c>
      <c r="AH303" s="49">
        <f>_xll.qlTenorBasisForwardRate2($V$13,AD303,AE303,_xll.ohTrigger($AA$9:$AA$12))</f>
        <v>1.5178924728378378E-2</v>
      </c>
      <c r="AI303" s="49">
        <f>_xll.qlIndexFixing($V$5,_xll.qlInterestRateIndexFixingDate($V$5,AD303,trigger),,trigger)</f>
        <v>1.5183081925912287E-2</v>
      </c>
      <c r="AJ303" s="49">
        <f t="shared" si="19"/>
        <v>-4.1571975339087935E-6</v>
      </c>
      <c r="AK303" s="52">
        <f t="shared" si="20"/>
        <v>1.000273879580293</v>
      </c>
    </row>
    <row r="304" spans="29:37" x14ac:dyDescent="0.2">
      <c r="AC304" s="44" t="s">
        <v>74</v>
      </c>
      <c r="AD304" s="45">
        <f>_xll.qlCalendarAdvance(calendar,AD303,AC304,,,trigger)</f>
        <v>51650</v>
      </c>
      <c r="AE304" s="45">
        <f>_xll.qlInterestRateIndexMaturity($V$5,AD304,trigger)</f>
        <v>51742</v>
      </c>
      <c r="AF304" s="49">
        <f>_xll.qlTenorBasisValue($V$13,AD304,trigger)</f>
        <v>3.7351978556992725E-4</v>
      </c>
      <c r="AG304" s="49">
        <f>_xll.qlTenorBasisForwardRate($V$13,AD304,_xll.ohTrigger($AA$9:$AA$12))</f>
        <v>1.516364928019499E-2</v>
      </c>
      <c r="AH304" s="49">
        <f>_xll.qlTenorBasisForwardRate2($V$13,AD304,AE304,_xll.ohTrigger($AA$9:$AA$12))</f>
        <v>1.516364928019499E-2</v>
      </c>
      <c r="AI304" s="49">
        <f>_xll.qlIndexFixing($V$5,_xll.qlInterestRateIndexFixingDate($V$5,AD304,trigger),,trigger)</f>
        <v>1.5168783898583721E-2</v>
      </c>
      <c r="AJ304" s="49">
        <f t="shared" si="19"/>
        <v>-5.1346183887312352E-6</v>
      </c>
      <c r="AK304" s="52">
        <f t="shared" si="20"/>
        <v>1.0003386136340833</v>
      </c>
    </row>
    <row r="305" spans="29:37" x14ac:dyDescent="0.2">
      <c r="AC305" s="44" t="s">
        <v>74</v>
      </c>
      <c r="AD305" s="45">
        <f>_xll.qlCalendarAdvance(calendar,AD304,AC305,,,trigger)</f>
        <v>51683</v>
      </c>
      <c r="AE305" s="45">
        <f>_xll.qlInterestRateIndexMaturity($V$5,AD305,trigger)</f>
        <v>51775</v>
      </c>
      <c r="AF305" s="49">
        <f>_xll.qlTenorBasisValue($V$13,AD305,trigger)</f>
        <v>3.7090140957795139E-4</v>
      </c>
      <c r="AG305" s="49">
        <f>_xll.qlTenorBasisForwardRate($V$13,AD305,_xll.ohTrigger($AA$9:$AA$12))</f>
        <v>1.5147251702404612E-2</v>
      </c>
      <c r="AH305" s="49">
        <f>_xll.qlTenorBasisForwardRate2($V$13,AD305,AE305,_xll.ohTrigger($AA$9:$AA$12))</f>
        <v>1.5147251702404612E-2</v>
      </c>
      <c r="AI305" s="49">
        <f>_xll.qlIndexFixing($V$5,_xll.qlInterestRateIndexFixingDate($V$5,AD305,trigger),,trigger)</f>
        <v>1.515373607735117E-2</v>
      </c>
      <c r="AJ305" s="49">
        <f t="shared" si="19"/>
        <v>-6.4843749465574863E-6</v>
      </c>
      <c r="AK305" s="52">
        <f t="shared" si="20"/>
        <v>1.0004280892054846</v>
      </c>
    </row>
    <row r="306" spans="29:37" x14ac:dyDescent="0.2">
      <c r="AC306" s="44" t="s">
        <v>74</v>
      </c>
      <c r="AD306" s="45">
        <f>_xll.qlCalendarAdvance(calendar,AD305,AC306,,,trigger)</f>
        <v>51714</v>
      </c>
      <c r="AE306" s="45">
        <f>_xll.qlInterestRateIndexMaturity($V$5,AD306,trigger)</f>
        <v>51806</v>
      </c>
      <c r="AF306" s="49">
        <f>_xll.qlTenorBasisValue($V$13,AD306,trigger)</f>
        <v>3.6846532181322624E-4</v>
      </c>
      <c r="AG306" s="49">
        <f>_xll.qlTenorBasisForwardRate($V$13,AD306,_xll.ohTrigger($AA$9:$AA$12))</f>
        <v>1.5132310056033139E-2</v>
      </c>
      <c r="AH306" s="49">
        <f>_xll.qlTenorBasisForwardRate2($V$13,AD306,AE306,_xll.ohTrigger($AA$9:$AA$12))</f>
        <v>1.5132310056033139E-2</v>
      </c>
      <c r="AI306" s="49">
        <f>_xll.qlIndexFixing($V$5,_xll.qlInterestRateIndexFixingDate($V$5,AD306,trigger),,trigger)</f>
        <v>1.5140333292755095E-2</v>
      </c>
      <c r="AJ306" s="49">
        <f t="shared" si="19"/>
        <v>-8.0232367219556372E-6</v>
      </c>
      <c r="AK306" s="52">
        <f t="shared" si="20"/>
        <v>1.0005302056785941</v>
      </c>
    </row>
    <row r="307" spans="29:37" x14ac:dyDescent="0.2">
      <c r="AC307" s="44" t="s">
        <v>74</v>
      </c>
      <c r="AD307" s="45">
        <f>_xll.qlCalendarAdvance(calendar,AD306,AC307,,,trigger)</f>
        <v>51746</v>
      </c>
      <c r="AE307" s="45">
        <f>_xll.qlInterestRateIndexMaturity($V$5,AD307,trigger)</f>
        <v>51837</v>
      </c>
      <c r="AF307" s="49">
        <f>_xll.qlTenorBasisValue($V$13,AD307,trigger)</f>
        <v>3.6597444115866443E-4</v>
      </c>
      <c r="AG307" s="49">
        <f>_xll.qlTenorBasisForwardRate($V$13,AD307,_xll.ohTrigger($AA$9:$AA$12))</f>
        <v>1.5117273536206774E-2</v>
      </c>
      <c r="AH307" s="49">
        <f>_xll.qlTenorBasisForwardRate2($V$13,AD307,AE307,_xll.ohTrigger($AA$9:$AA$12))</f>
        <v>1.5117273536206774E-2</v>
      </c>
      <c r="AI307" s="49">
        <f>_xll.qlIndexFixing($V$5,_xll.qlInterestRateIndexFixingDate($V$5,AD307,trigger),,trigger)</f>
        <v>1.5127118686154805E-2</v>
      </c>
      <c r="AJ307" s="49">
        <f t="shared" si="19"/>
        <v>-9.8451499480310678E-6</v>
      </c>
      <c r="AK307" s="52">
        <f t="shared" si="20"/>
        <v>1.0006512516906207</v>
      </c>
    </row>
    <row r="308" spans="29:37" x14ac:dyDescent="0.2">
      <c r="AC308" s="44" t="s">
        <v>74</v>
      </c>
      <c r="AD308" s="45">
        <f>_xll.qlCalendarAdvance(calendar,AD307,AC308,,,trigger)</f>
        <v>51776</v>
      </c>
      <c r="AE308" s="45">
        <f>_xll.qlInterestRateIndexMaturity($V$5,AD308,trigger)</f>
        <v>51868</v>
      </c>
      <c r="AF308" s="49">
        <f>_xll.qlTenorBasisValue($V$13,AD308,trigger)</f>
        <v>3.6366102203781579E-4</v>
      </c>
      <c r="AG308" s="49">
        <f>_xll.qlTenorBasisForwardRate($V$13,AD308,_xll.ohTrigger($AA$9:$AA$12))</f>
        <v>1.5103801613330095E-2</v>
      </c>
      <c r="AH308" s="49">
        <f>_xll.qlTenorBasisForwardRate2($V$13,AD308,AE308,_xll.ohTrigger($AA$9:$AA$12))</f>
        <v>1.5103801613330095E-2</v>
      </c>
      <c r="AI308" s="49">
        <f>_xll.qlIndexFixing($V$5,_xll.qlInterestRateIndexFixingDate($V$5,AD308,trigger),,trigger)</f>
        <v>1.51156581135995E-2</v>
      </c>
      <c r="AJ308" s="49">
        <f t="shared" si="19"/>
        <v>-1.1856500269405087E-5</v>
      </c>
      <c r="AK308" s="52">
        <f t="shared" si="20"/>
        <v>1.0007850010595307</v>
      </c>
    </row>
    <row r="309" spans="29:37" x14ac:dyDescent="0.2">
      <c r="AC309" s="44" t="s">
        <v>74</v>
      </c>
      <c r="AD309" s="45">
        <f>_xll.qlCalendarAdvance(calendar,AD308,AC309,,,trigger)</f>
        <v>51809</v>
      </c>
      <c r="AE309" s="45">
        <f>_xll.qlInterestRateIndexMaturity($V$5,AD309,trigger)</f>
        <v>51901</v>
      </c>
      <c r="AF309" s="49">
        <f>_xll.qlTenorBasisValue($V$13,AD309,trigger)</f>
        <v>3.611404158007812E-4</v>
      </c>
      <c r="AG309" s="49">
        <f>_xll.qlTenorBasisForwardRate($V$13,AD309,_xll.ohTrigger($AA$9:$AA$12))</f>
        <v>1.5089392546332266E-2</v>
      </c>
      <c r="AH309" s="49">
        <f>_xll.qlTenorBasisForwardRate2($V$13,AD309,AE309,_xll.ohTrigger($AA$9:$AA$12))</f>
        <v>1.5089392546332266E-2</v>
      </c>
      <c r="AI309" s="49">
        <f>_xll.qlIndexFixing($V$5,_xll.qlInterestRateIndexFixingDate($V$5,AD309,trigger),,trigger)</f>
        <v>1.5103682838323742E-2</v>
      </c>
      <c r="AJ309" s="49">
        <f t="shared" si="19"/>
        <v>-1.4290291991476273E-5</v>
      </c>
      <c r="AK309" s="52">
        <f t="shared" si="20"/>
        <v>1.0009470422316602</v>
      </c>
    </row>
    <row r="310" spans="29:37" x14ac:dyDescent="0.2">
      <c r="AC310" s="44" t="s">
        <v>74</v>
      </c>
      <c r="AD310" s="45">
        <f>_xll.qlCalendarAdvance(calendar,AD309,AC310,,,trigger)</f>
        <v>51839</v>
      </c>
      <c r="AE310" s="45">
        <f>_xll.qlInterestRateIndexMaturity($V$5,AD310,trigger)</f>
        <v>51929</v>
      </c>
      <c r="AF310" s="49">
        <f>_xll.qlTenorBasisValue($V$13,AD310,trigger)</f>
        <v>3.5887074488555933E-4</v>
      </c>
      <c r="AG310" s="49">
        <f>_xll.qlTenorBasisForwardRate($V$13,AD310,_xll.ohTrigger($AA$9:$AA$12))</f>
        <v>1.5076540097602731E-2</v>
      </c>
      <c r="AH310" s="49">
        <f>_xll.qlTenorBasisForwardRate2($V$13,AD310,AE310,_xll.ohTrigger($AA$9:$AA$12))</f>
        <v>1.5076540097602731E-2</v>
      </c>
      <c r="AI310" s="49">
        <f>_xll.qlIndexFixing($V$5,_xll.qlInterestRateIndexFixingDate($V$5,AD310,trigger),,trigger)</f>
        <v>1.5093180191547262E-2</v>
      </c>
      <c r="AJ310" s="49">
        <f t="shared" si="19"/>
        <v>-1.6640093944531031E-5</v>
      </c>
      <c r="AK310" s="52">
        <f t="shared" si="20"/>
        <v>1.001103707736444</v>
      </c>
    </row>
    <row r="311" spans="29:37" x14ac:dyDescent="0.2">
      <c r="AC311" s="44" t="s">
        <v>74</v>
      </c>
      <c r="AD311" s="45">
        <f>_xll.qlCalendarAdvance(calendar,AD310,AC311,,,trigger)</f>
        <v>51872</v>
      </c>
      <c r="AE311" s="45">
        <f>_xll.qlInterestRateIndexMaturity($V$5,AD311,trigger)</f>
        <v>51964</v>
      </c>
      <c r="AF311" s="49">
        <f>_xll.qlTenorBasisValue($V$13,AD311,trigger)</f>
        <v>3.5639788326822088E-4</v>
      </c>
      <c r="AG311" s="49">
        <f>_xll.qlTenorBasisForwardRate($V$13,AD311,_xll.ohTrigger($AA$9:$AA$12))</f>
        <v>1.5063401516549951E-2</v>
      </c>
      <c r="AH311" s="49">
        <f>_xll.qlTenorBasisForwardRate2($V$13,AD311,AE311,_xll.ohTrigger($AA$9:$AA$12))</f>
        <v>1.5063401516549951E-2</v>
      </c>
      <c r="AI311" s="49">
        <f>_xll.qlIndexFixing($V$5,_xll.qlInterestRateIndexFixingDate($V$5,AD311,trigger),,trigger)</f>
        <v>1.508305546991213E-2</v>
      </c>
      <c r="AJ311" s="49">
        <f t="shared" si="19"/>
        <v>-1.9653953362178816E-5</v>
      </c>
      <c r="AK311" s="52">
        <f t="shared" si="20"/>
        <v>1.0013047486877771</v>
      </c>
    </row>
    <row r="312" spans="29:37" x14ac:dyDescent="0.2">
      <c r="AC312" s="44" t="s">
        <v>74</v>
      </c>
      <c r="AD312" s="45">
        <f>_xll.qlCalendarAdvance(calendar,AD311,AC312,,,trigger)</f>
        <v>51903</v>
      </c>
      <c r="AE312" s="45">
        <f>_xll.qlInterestRateIndexMaturity($V$5,AD312,trigger)</f>
        <v>51992</v>
      </c>
      <c r="AF312" s="49">
        <f>_xll.qlTenorBasisValue($V$13,AD312,trigger)</f>
        <v>3.5409740343116797E-4</v>
      </c>
      <c r="AG312" s="49">
        <f>_xll.qlTenorBasisForwardRate($V$13,AD312,_xll.ohTrigger($AA$9:$AA$12))</f>
        <v>1.5050976024509326E-2</v>
      </c>
      <c r="AH312" s="49">
        <f>_xll.qlTenorBasisForwardRate2($V$13,AD312,AE312,_xll.ohTrigger($AA$9:$AA$12))</f>
        <v>1.5050976024509326E-2</v>
      </c>
      <c r="AI312" s="49">
        <f>_xll.qlIndexFixing($V$5,_xll.qlInterestRateIndexFixingDate($V$5,AD312,trigger),,trigger)</f>
        <v>1.507344250222393E-2</v>
      </c>
      <c r="AJ312" s="49">
        <f t="shared" si="19"/>
        <v>-2.2466477714604485E-5</v>
      </c>
      <c r="AK312" s="52">
        <f t="shared" si="20"/>
        <v>1.0014926924126395</v>
      </c>
    </row>
    <row r="313" spans="29:37" x14ac:dyDescent="0.2">
      <c r="AC313" s="44" t="s">
        <v>74</v>
      </c>
      <c r="AD313" s="45">
        <f>_xll.qlCalendarAdvance(calendar,AD312,AC313,,,trigger)</f>
        <v>51931</v>
      </c>
      <c r="AE313" s="45">
        <f>_xll.qlInterestRateIndexMaturity($V$5,AD313,trigger)</f>
        <v>52023</v>
      </c>
      <c r="AF313" s="49">
        <f>_xll.qlTenorBasisValue($V$13,AD313,trigger)</f>
        <v>3.5203815009231693E-4</v>
      </c>
      <c r="AG313" s="49">
        <f>_xll.qlTenorBasisForwardRate($V$13,AD313,_xll.ohTrigger($AA$9:$AA$12))</f>
        <v>1.5040915177861495E-2</v>
      </c>
      <c r="AH313" s="49">
        <f>_xll.qlTenorBasisForwardRate2($V$13,AD313,AE313,_xll.ohTrigger($AA$9:$AA$12))</f>
        <v>1.5040915177861495E-2</v>
      </c>
      <c r="AI313" s="49">
        <f>_xll.qlIndexFixing($V$5,_xll.qlInterestRateIndexFixingDate($V$5,AD313,trigger),,trigger)</f>
        <v>1.5066397146657402E-2</v>
      </c>
      <c r="AJ313" s="49">
        <f t="shared" si="19"/>
        <v>-2.5481968795907153E-5</v>
      </c>
      <c r="AK313" s="52">
        <f t="shared" si="20"/>
        <v>1.0016941767501897</v>
      </c>
    </row>
    <row r="314" spans="29:37" x14ac:dyDescent="0.2">
      <c r="AC314" s="44" t="s">
        <v>74</v>
      </c>
      <c r="AD314" s="45">
        <f>_xll.qlCalendarAdvance(calendar,AD313,AC314,,,trigger)</f>
        <v>51964</v>
      </c>
      <c r="AE314" s="45">
        <f>_xll.qlInterestRateIndexMaturity($V$5,AD314,trigger)</f>
        <v>52055</v>
      </c>
      <c r="AF314" s="49">
        <f>_xll.qlTenorBasisValue($V$13,AD314,trigger)</f>
        <v>3.4963366087471408E-4</v>
      </c>
      <c r="AG314" s="49">
        <f>_xll.qlTenorBasisForwardRate($V$13,AD314,_xll.ohTrigger($AA$9:$AA$12))</f>
        <v>1.5028997445293181E-2</v>
      </c>
      <c r="AH314" s="49">
        <f>_xll.qlTenorBasisForwardRate2($V$13,AD314,AE314,_xll.ohTrigger($AA$9:$AA$12))</f>
        <v>1.5028997445293181E-2</v>
      </c>
      <c r="AI314" s="49">
        <f>_xll.qlIndexFixing($V$5,_xll.qlInterestRateIndexFixingDate($V$5,AD314,trigger),,trigger)</f>
        <v>1.5057999459070969E-2</v>
      </c>
      <c r="AJ314" s="49">
        <f t="shared" si="19"/>
        <v>-2.9002013777788133E-5</v>
      </c>
      <c r="AK314" s="52">
        <f t="shared" si="20"/>
        <v>1.0019297370888083</v>
      </c>
    </row>
    <row r="315" spans="29:37" x14ac:dyDescent="0.2">
      <c r="AC315" s="44" t="s">
        <v>74</v>
      </c>
      <c r="AD315" s="45">
        <f>_xll.qlCalendarAdvance(calendar,AD314,AC315,,,trigger)</f>
        <v>51994</v>
      </c>
      <c r="AE315" s="45">
        <f>_xll.qlInterestRateIndexMaturity($V$5,AD315,trigger)</f>
        <v>52086</v>
      </c>
      <c r="AF315" s="49">
        <f>_xll.qlTenorBasisValue($V$13,AD315,trigger)</f>
        <v>3.4746871276385941E-4</v>
      </c>
      <c r="AG315" s="49">
        <f>_xll.qlTenorBasisForwardRate($V$13,AD315,_xll.ohTrigger($AA$9:$AA$12))</f>
        <v>1.5018946728765119E-2</v>
      </c>
      <c r="AH315" s="49">
        <f>_xll.qlTenorBasisForwardRate2($V$13,AD315,AE315,_xll.ohTrigger($AA$9:$AA$12))</f>
        <v>1.5018946728765119E-2</v>
      </c>
      <c r="AI315" s="49">
        <f>_xll.qlIndexFixing($V$5,_xll.qlInterestRateIndexFixingDate($V$5,AD315,trigger),,trigger)</f>
        <v>1.5051449075101196E-2</v>
      </c>
      <c r="AJ315" s="49">
        <f t="shared" si="19"/>
        <v>-3.2502346336076363E-5</v>
      </c>
      <c r="AK315" s="52">
        <f t="shared" si="20"/>
        <v>1.0021640895945003</v>
      </c>
    </row>
    <row r="316" spans="29:37" x14ac:dyDescent="0.2">
      <c r="AC316" s="44" t="s">
        <v>74</v>
      </c>
      <c r="AD316" s="45">
        <f>_xll.qlCalendarAdvance(calendar,AD315,AC316,,,trigger)</f>
        <v>52026</v>
      </c>
      <c r="AE316" s="45">
        <f>_xll.qlInterestRateIndexMaturity($V$5,AD316,trigger)</f>
        <v>52118</v>
      </c>
      <c r="AF316" s="49">
        <f>_xll.qlTenorBasisValue($V$13,AD316,trigger)</f>
        <v>3.451812504459916E-4</v>
      </c>
      <c r="AG316" s="49">
        <f>_xll.qlTenorBasisForwardRate($V$13,AD316,_xll.ohTrigger($AA$9:$AA$12))</f>
        <v>1.5008616445985492E-2</v>
      </c>
      <c r="AH316" s="49">
        <f>_xll.qlTenorBasisForwardRate2($V$13,AD316,AE316,_xll.ohTrigger($AA$9:$AA$12))</f>
        <v>1.5008616445985492E-2</v>
      </c>
      <c r="AI316" s="49">
        <f>_xll.qlIndexFixing($V$5,_xll.qlInterestRateIndexFixingDate($V$5,AD316,trigger),,trigger)</f>
        <v>1.5044979535741312E-2</v>
      </c>
      <c r="AJ316" s="49">
        <f t="shared" si="19"/>
        <v>-3.6363089755820158E-5</v>
      </c>
      <c r="AK316" s="52">
        <f t="shared" si="20"/>
        <v>1.0024228142471818</v>
      </c>
    </row>
    <row r="317" spans="29:37" x14ac:dyDescent="0.2">
      <c r="AC317" s="44" t="s">
        <v>74</v>
      </c>
      <c r="AD317" s="45">
        <f>_xll.qlCalendarAdvance(calendar,AD316,AC317,,,trigger)</f>
        <v>52056</v>
      </c>
      <c r="AE317" s="45">
        <f>_xll.qlInterestRateIndexMaturity($V$5,AD317,trigger)</f>
        <v>52148</v>
      </c>
      <c r="AF317" s="49">
        <f>_xll.qlTenorBasisValue($V$13,AD317,trigger)</f>
        <v>3.4305704623492704E-4</v>
      </c>
      <c r="AG317" s="49">
        <f>_xll.qlTenorBasisForwardRate($V$13,AD317,_xll.ohTrigger($AA$9:$AA$12))</f>
        <v>1.4999448764212636E-2</v>
      </c>
      <c r="AH317" s="49">
        <f>_xll.qlTenorBasisForwardRate2($V$13,AD317,AE317,_xll.ohTrigger($AA$9:$AA$12))</f>
        <v>1.4999448764212636E-2</v>
      </c>
      <c r="AI317" s="49">
        <f>_xll.qlIndexFixing($V$5,_xll.qlInterestRateIndexFixingDate($V$5,AD317,trigger),,trigger)</f>
        <v>1.5039601517429757E-2</v>
      </c>
      <c r="AJ317" s="49">
        <f t="shared" si="19"/>
        <v>-4.0152753217120515E-5</v>
      </c>
      <c r="AK317" s="52">
        <f t="shared" si="20"/>
        <v>1.0026769485897988</v>
      </c>
    </row>
    <row r="318" spans="29:37" x14ac:dyDescent="0.2">
      <c r="AC318" s="44" t="s">
        <v>74</v>
      </c>
      <c r="AD318" s="45">
        <f>_xll.qlCalendarAdvance(calendar,AD317,AC318,,,trigger)</f>
        <v>52089</v>
      </c>
      <c r="AE318" s="45">
        <f>_xll.qlInterestRateIndexMaturity($V$5,AD318,trigger)</f>
        <v>52181</v>
      </c>
      <c r="AF318" s="49">
        <f>_xll.qlTenorBasisValue($V$13,AD318,trigger)</f>
        <v>3.4074291810001582E-4</v>
      </c>
      <c r="AG318" s="49">
        <f>_xll.qlTenorBasisForwardRate($V$13,AD318,_xll.ohTrigger($AA$9:$AA$12))</f>
        <v>1.4989950783167498E-2</v>
      </c>
      <c r="AH318" s="49">
        <f>_xll.qlTenorBasisForwardRate2($V$13,AD318,AE318,_xll.ohTrigger($AA$9:$AA$12))</f>
        <v>1.4989950783167498E-2</v>
      </c>
      <c r="AI318" s="49">
        <f>_xll.qlIndexFixing($V$5,_xll.qlInterestRateIndexFixingDate($V$5,AD318,trigger),,trigger)</f>
        <v>1.5034453778089745E-2</v>
      </c>
      <c r="AJ318" s="49">
        <f t="shared" si="19"/>
        <v>-4.4502994922247102E-5</v>
      </c>
      <c r="AK318" s="52">
        <f t="shared" si="20"/>
        <v>1.0029688553061975</v>
      </c>
    </row>
    <row r="319" spans="29:37" x14ac:dyDescent="0.2">
      <c r="AC319" s="44" t="s">
        <v>74</v>
      </c>
      <c r="AD319" s="45">
        <f>_xll.qlCalendarAdvance(calendar,AD318,AC319,,,trigger)</f>
        <v>52120</v>
      </c>
      <c r="AE319" s="45">
        <f>_xll.qlInterestRateIndexMaturity($V$5,AD319,trigger)</f>
        <v>52211</v>
      </c>
      <c r="AF319" s="49">
        <f>_xll.qlTenorBasisValue($V$13,AD319,trigger)</f>
        <v>3.385903353429356E-4</v>
      </c>
      <c r="AG319" s="49">
        <f>_xll.qlTenorBasisForwardRate($V$13,AD319,_xll.ohTrigger($AA$9:$AA$12))</f>
        <v>1.4981410848389344E-2</v>
      </c>
      <c r="AH319" s="49">
        <f>_xll.qlTenorBasisForwardRate2($V$13,AD319,AE319,_xll.ohTrigger($AA$9:$AA$12))</f>
        <v>1.4981410848389344E-2</v>
      </c>
      <c r="AI319" s="49">
        <f>_xll.qlIndexFixing($V$5,_xll.qlInterestRateIndexFixingDate($V$5,AD319,trigger),,trigger)</f>
        <v>1.5030092546408027E-2</v>
      </c>
      <c r="AJ319" s="49">
        <f t="shared" si="19"/>
        <v>-4.8681698018682856E-5</v>
      </c>
      <c r="AK319" s="52">
        <f t="shared" si="20"/>
        <v>1.0032494735316546</v>
      </c>
    </row>
    <row r="320" spans="29:37" x14ac:dyDescent="0.2">
      <c r="AC320" s="44" t="s">
        <v>74</v>
      </c>
      <c r="AD320" s="45">
        <f>_xll.qlCalendarAdvance(calendar,AD319,AC320,,,trigger)</f>
        <v>52152</v>
      </c>
      <c r="AE320" s="45">
        <f>_xll.qlInterestRateIndexMaturity($V$5,AD320,trigger)</f>
        <v>52244</v>
      </c>
      <c r="AF320" s="49">
        <f>_xll.qlTenorBasisValue($V$13,AD320,trigger)</f>
        <v>3.3638977404812874E-4</v>
      </c>
      <c r="AG320" s="49">
        <f>_xll.qlTenorBasisForwardRate($V$13,AD320,_xll.ohTrigger($AA$9:$AA$12))</f>
        <v>1.4973557717630301E-2</v>
      </c>
      <c r="AH320" s="49">
        <f>_xll.qlTenorBasisForwardRate2($V$13,AD320,AE320,_xll.ohTrigger($AA$9:$AA$12))</f>
        <v>1.4973557717630301E-2</v>
      </c>
      <c r="AI320" s="49">
        <f>_xll.qlIndexFixing($V$5,_xll.qlInterestRateIndexFixingDate($V$5,AD320,trigger),,trigger)</f>
        <v>1.5026860681859709E-2</v>
      </c>
      <c r="AJ320" s="49">
        <f t="shared" si="19"/>
        <v>-5.3302964229407987E-5</v>
      </c>
      <c r="AK320" s="52">
        <f t="shared" si="20"/>
        <v>1.0035598062420827</v>
      </c>
    </row>
    <row r="321" spans="29:37" x14ac:dyDescent="0.2">
      <c r="AC321" s="44" t="s">
        <v>74</v>
      </c>
      <c r="AD321" s="45">
        <f>_xll.qlCalendarAdvance(calendar,AD320,AC321,,,trigger)</f>
        <v>52183</v>
      </c>
      <c r="AE321" s="45">
        <f>_xll.qlInterestRateIndexMaturity($V$5,AD321,trigger)</f>
        <v>52275</v>
      </c>
      <c r="AF321" s="49">
        <f>_xll.qlTenorBasisValue($V$13,AD321,trigger)</f>
        <v>3.3427860026652998E-4</v>
      </c>
      <c r="AG321" s="49">
        <f>_xll.qlTenorBasisForwardRate($V$13,AD321,_xll.ohTrigger($AA$9:$AA$12))</f>
        <v>1.496634557323643E-2</v>
      </c>
      <c r="AH321" s="49">
        <f>_xll.qlTenorBasisForwardRate2($V$13,AD321,AE321,_xll.ohTrigger($AA$9:$AA$12))</f>
        <v>1.496634557323643E-2</v>
      </c>
      <c r="AI321" s="49">
        <f>_xll.qlIndexFixing($V$5,_xll.qlInterestRateIndexFixingDate($V$5,AD321,trigger),,trigger)</f>
        <v>1.5024200956276455E-2</v>
      </c>
      <c r="AJ321" s="49">
        <f t="shared" si="19"/>
        <v>-5.7855383040025798E-5</v>
      </c>
      <c r="AK321" s="52">
        <f t="shared" si="20"/>
        <v>1.0038656987276497</v>
      </c>
    </row>
    <row r="322" spans="29:37" x14ac:dyDescent="0.2">
      <c r="AC322" s="44" t="s">
        <v>74</v>
      </c>
      <c r="AD322" s="45">
        <f>_xll.qlCalendarAdvance(calendar,AD321,AC322,,,trigger)</f>
        <v>52215</v>
      </c>
      <c r="AE322" s="45">
        <f>_xll.qlInterestRateIndexMaturity($V$5,AD322,trigger)</f>
        <v>52306</v>
      </c>
      <c r="AF322" s="49">
        <f>_xll.qlTenorBasisValue($V$13,AD322,trigger)</f>
        <v>3.3212043374147328E-4</v>
      </c>
      <c r="AG322" s="49">
        <f>_xll.qlTenorBasisForwardRate($V$13,AD322,_xll.ohTrigger($AA$9:$AA$12))</f>
        <v>1.4959290054292654E-2</v>
      </c>
      <c r="AH322" s="49">
        <f>_xll.qlTenorBasisForwardRate2($V$13,AD322,AE322,_xll.ohTrigger($AA$9:$AA$12))</f>
        <v>1.4959290054292654E-2</v>
      </c>
      <c r="AI322" s="49">
        <f>_xll.qlIndexFixing($V$5,_xll.qlInterestRateIndexFixingDate($V$5,AD322,trigger),,trigger)</f>
        <v>1.5021907016822012E-2</v>
      </c>
      <c r="AJ322" s="49">
        <f t="shared" si="19"/>
        <v>-6.2616962529358014E-5</v>
      </c>
      <c r="AK322" s="52">
        <f t="shared" si="20"/>
        <v>1.004185824481115</v>
      </c>
    </row>
    <row r="323" spans="29:37" x14ac:dyDescent="0.2">
      <c r="AC323" s="44" t="s">
        <v>74</v>
      </c>
      <c r="AD323" s="45">
        <f>_xll.qlCalendarAdvance(calendar,AD322,AC323,,,trigger)</f>
        <v>52246</v>
      </c>
      <c r="AE323" s="45">
        <f>_xll.qlInterestRateIndexMaturity($V$5,AD323,trigger)</f>
        <v>52336</v>
      </c>
      <c r="AF323" s="49">
        <f>_xll.qlTenorBasisValue($V$13,AD323,trigger)</f>
        <v>3.300499924741967E-4</v>
      </c>
      <c r="AG323" s="49">
        <f>_xll.qlTenorBasisForwardRate($V$13,AD323,_xll.ohTrigger($AA$9:$AA$12))</f>
        <v>1.4953021417144718E-2</v>
      </c>
      <c r="AH323" s="49">
        <f>_xll.qlTenorBasisForwardRate2($V$13,AD323,AE323,_xll.ohTrigger($AA$9:$AA$12))</f>
        <v>1.4953021417144718E-2</v>
      </c>
      <c r="AI323" s="49">
        <f>_xll.qlIndexFixing($V$5,_xll.qlInterestRateIndexFixingDate($V$5,AD323,trigger),,trigger)</f>
        <v>1.5020374572179307E-2</v>
      </c>
      <c r="AJ323" s="49">
        <f t="shared" si="19"/>
        <v>-6.7353155034588497E-5</v>
      </c>
      <c r="AK323" s="52">
        <f t="shared" si="20"/>
        <v>1.0045043174322859</v>
      </c>
    </row>
    <row r="324" spans="29:37" x14ac:dyDescent="0.2">
      <c r="AC324" s="44" t="s">
        <v>74</v>
      </c>
      <c r="AD324" s="45">
        <f>_xll.qlCalendarAdvance(calendar,AD323,AC324,,,trigger)</f>
        <v>52278</v>
      </c>
      <c r="AE324" s="45">
        <f>_xll.qlInterestRateIndexMaturity($V$5,AD324,trigger)</f>
        <v>52369</v>
      </c>
      <c r="AF324" s="49">
        <f>_xll.qlTenorBasisValue($V$13,AD324,trigger)</f>
        <v>3.27933525823843E-4</v>
      </c>
      <c r="AG324" s="49">
        <f>_xll.qlTenorBasisForwardRate($V$13,AD324,_xll.ohTrigger($AA$9:$AA$12))</f>
        <v>1.4947620236646806E-2</v>
      </c>
      <c r="AH324" s="49">
        <f>_xll.qlTenorBasisForwardRate2($V$13,AD324,AE324,_xll.ohTrigger($AA$9:$AA$12))</f>
        <v>1.4947620236646806E-2</v>
      </c>
      <c r="AI324" s="49">
        <f>_xll.qlIndexFixing($V$5,_xll.qlInterestRateIndexFixingDate($V$5,AD324,trigger),,trigger)</f>
        <v>1.5020155997061175E-2</v>
      </c>
      <c r="AJ324" s="49">
        <f t="shared" ref="AJ324:AJ387" si="21">AG324-AI324</f>
        <v>-7.2535760414368933E-5</v>
      </c>
      <c r="AK324" s="52">
        <f t="shared" ref="AK324:AK387" si="22">AI324/AH324</f>
        <v>1.0048526627828378</v>
      </c>
    </row>
    <row r="325" spans="29:37" x14ac:dyDescent="0.2">
      <c r="AC325" s="44" t="s">
        <v>74</v>
      </c>
      <c r="AD325" s="45">
        <f>_xll.qlCalendarAdvance(calendar,AD324,AC325,,,trigger)</f>
        <v>52306</v>
      </c>
      <c r="AE325" s="45">
        <f>_xll.qlInterestRateIndexMaturity($V$5,AD325,trigger)</f>
        <v>52398</v>
      </c>
      <c r="AF325" s="49">
        <f>_xll.qlTenorBasisValue($V$13,AD325,trigger)</f>
        <v>3.2609878199594015E-4</v>
      </c>
      <c r="AG325" s="49">
        <f>_xll.qlTenorBasisForwardRate($V$13,AD325,_xll.ohTrigger($AA$9:$AA$12))</f>
        <v>1.4943462759513431E-2</v>
      </c>
      <c r="AH325" s="49">
        <f>_xll.qlTenorBasisForwardRate2($V$13,AD325,AE325,_xll.ohTrigger($AA$9:$AA$12))</f>
        <v>1.4943462759513431E-2</v>
      </c>
      <c r="AI325" s="49">
        <f>_xll.qlIndexFixing($V$5,_xll.qlInterestRateIndexFixingDate($V$5,AD325,trigger),,trigger)</f>
        <v>1.502064583121516E-2</v>
      </c>
      <c r="AJ325" s="49">
        <f t="shared" si="21"/>
        <v>-7.7183071701729389E-5</v>
      </c>
      <c r="AK325" s="52">
        <f t="shared" si="22"/>
        <v>1.0051650057917527</v>
      </c>
    </row>
    <row r="326" spans="29:37" x14ac:dyDescent="0.2">
      <c r="AC326" s="44" t="s">
        <v>74</v>
      </c>
      <c r="AD326" s="45">
        <f>_xll.qlCalendarAdvance(calendar,AD325,AC326,,,trigger)</f>
        <v>52337</v>
      </c>
      <c r="AE326" s="45">
        <f>_xll.qlInterestRateIndexMaturity($V$5,AD326,trigger)</f>
        <v>52428</v>
      </c>
      <c r="AF326" s="49">
        <f>_xll.qlTenorBasisValue($V$13,AD326,trigger)</f>
        <v>3.2408599573804117E-4</v>
      </c>
      <c r="AG326" s="49">
        <f>_xll.qlTenorBasisForwardRate($V$13,AD326,_xll.ohTrigger($AA$9:$AA$12))</f>
        <v>1.4938928968285978E-2</v>
      </c>
      <c r="AH326" s="49">
        <f>_xll.qlTenorBasisForwardRate2($V$13,AD326,AE326,_xll.ohTrigger($AA$9:$AA$12))</f>
        <v>1.4938928968285978E-2</v>
      </c>
      <c r="AI326" s="49">
        <f>_xll.qlIndexFixing($V$5,_xll.qlInterestRateIndexFixingDate($V$5,AD326,trigger),,trigger)</f>
        <v>1.50211752854687E-2</v>
      </c>
      <c r="AJ326" s="49">
        <f t="shared" si="21"/>
        <v>-8.2246317182722156E-5</v>
      </c>
      <c r="AK326" s="52">
        <f t="shared" si="22"/>
        <v>1.0055055029284445</v>
      </c>
    </row>
    <row r="327" spans="29:37" x14ac:dyDescent="0.2">
      <c r="AC327" s="44" t="s">
        <v>74</v>
      </c>
      <c r="AD327" s="45">
        <f>_xll.qlCalendarAdvance(calendar,AD326,AC327,,,trigger)</f>
        <v>52369</v>
      </c>
      <c r="AE327" s="45">
        <f>_xll.qlInterestRateIndexMaturity($V$5,AD327,trigger)</f>
        <v>52461</v>
      </c>
      <c r="AF327" s="49">
        <f>_xll.qlTenorBasisValue($V$13,AD327,trigger)</f>
        <v>3.2202854942178099E-4</v>
      </c>
      <c r="AG327" s="49">
        <f>_xll.qlTenorBasisForwardRate($V$13,AD327,_xll.ohTrigger($AA$9:$AA$12))</f>
        <v>1.493540030937722E-2</v>
      </c>
      <c r="AH327" s="49">
        <f>_xll.qlTenorBasisForwardRate2($V$13,AD327,AE327,_xll.ohTrigger($AA$9:$AA$12))</f>
        <v>1.493540030937722E-2</v>
      </c>
      <c r="AI327" s="49">
        <f>_xll.qlIndexFixing($V$5,_xll.qlInterestRateIndexFixingDate($V$5,AD327,trigger),,trigger)</f>
        <v>1.5023154035115387E-2</v>
      </c>
      <c r="AJ327" s="49">
        <f t="shared" si="21"/>
        <v>-8.7753725738166921E-5</v>
      </c>
      <c r="AK327" s="52">
        <f t="shared" si="22"/>
        <v>1.0058755523066276</v>
      </c>
    </row>
    <row r="328" spans="29:37" x14ac:dyDescent="0.2">
      <c r="AC328" s="44" t="s">
        <v>74</v>
      </c>
      <c r="AD328" s="45">
        <f>_xll.qlCalendarAdvance(calendar,AD327,AC328,,,trigger)</f>
        <v>52400</v>
      </c>
      <c r="AE328" s="45">
        <f>_xll.qlInterestRateIndexMaturity($V$5,AD328,trigger)</f>
        <v>52492</v>
      </c>
      <c r="AF328" s="49">
        <f>_xll.qlTenorBasisValue($V$13,AD328,trigger)</f>
        <v>3.2005487014021071E-4</v>
      </c>
      <c r="AG328" s="49">
        <f>_xll.qlTenorBasisForwardRate($V$13,AD328,_xll.ohTrigger($AA$9:$AA$12))</f>
        <v>1.4932370438753262E-2</v>
      </c>
      <c r="AH328" s="49">
        <f>_xll.qlTenorBasisForwardRate2($V$13,AD328,AE328,_xll.ohTrigger($AA$9:$AA$12))</f>
        <v>1.4932370438753262E-2</v>
      </c>
      <c r="AI328" s="49">
        <f>_xll.qlIndexFixing($V$5,_xll.qlInterestRateIndexFixingDate($V$5,AD328,trigger),,trigger)</f>
        <v>1.5025464786096383E-2</v>
      </c>
      <c r="AJ328" s="49">
        <f t="shared" si="21"/>
        <v>-9.3094347343121442E-5</v>
      </c>
      <c r="AK328" s="52">
        <f t="shared" si="22"/>
        <v>1.0062343984650635</v>
      </c>
    </row>
    <row r="329" spans="29:37" x14ac:dyDescent="0.2">
      <c r="AC329" s="44" t="s">
        <v>74</v>
      </c>
      <c r="AD329" s="45">
        <f>_xll.qlCalendarAdvance(calendar,AD328,AC329,,,trigger)</f>
        <v>52432</v>
      </c>
      <c r="AE329" s="45">
        <f>_xll.qlInterestRateIndexMaturity($V$5,AD329,trigger)</f>
        <v>52524</v>
      </c>
      <c r="AF329" s="49">
        <f>_xll.qlTenorBasisValue($V$13,AD329,trigger)</f>
        <v>3.1803745428126372E-4</v>
      </c>
      <c r="AG329" s="49">
        <f>_xll.qlTenorBasisForwardRate($V$13,AD329,_xll.ohTrigger($AA$9:$AA$12))</f>
        <v>1.4929902462175376E-2</v>
      </c>
      <c r="AH329" s="49">
        <f>_xll.qlTenorBasisForwardRate2($V$13,AD329,AE329,_xll.ohTrigger($AA$9:$AA$12))</f>
        <v>1.4929902462175376E-2</v>
      </c>
      <c r="AI329" s="49">
        <f>_xll.qlIndexFixing($V$5,_xll.qlInterestRateIndexFixingDate($V$5,AD329,trigger),,trigger)</f>
        <v>1.5028594875129565E-2</v>
      </c>
      <c r="AJ329" s="49">
        <f t="shared" si="21"/>
        <v>-9.8692412954189124E-5</v>
      </c>
      <c r="AK329" s="52">
        <f t="shared" si="22"/>
        <v>1.0066103856474766</v>
      </c>
    </row>
    <row r="330" spans="29:37" x14ac:dyDescent="0.2">
      <c r="AC330" s="44" t="s">
        <v>74</v>
      </c>
      <c r="AD330" s="45">
        <f>_xll.qlCalendarAdvance(calendar,AD329,AC330,,,trigger)</f>
        <v>52463</v>
      </c>
      <c r="AE330" s="45">
        <f>_xll.qlInterestRateIndexMaturity($V$5,AD330,trigger)</f>
        <v>52555</v>
      </c>
      <c r="AF330" s="49">
        <f>_xll.qlTenorBasisValue($V$13,AD330,trigger)</f>
        <v>3.1610222876219974E-4</v>
      </c>
      <c r="AG330" s="49">
        <f>_xll.qlTenorBasisForwardRate($V$13,AD330,_xll.ohTrigger($AA$9:$AA$12))</f>
        <v>1.4928158674188325E-2</v>
      </c>
      <c r="AH330" s="49">
        <f>_xll.qlTenorBasisForwardRate2($V$13,AD330,AE330,_xll.ohTrigger($AA$9:$AA$12))</f>
        <v>1.4928158674188325E-2</v>
      </c>
      <c r="AI330" s="49">
        <f>_xll.qlIndexFixing($V$5,_xll.qlInterestRateIndexFixingDate($V$5,AD330,trigger),,trigger)</f>
        <v>1.5032348673340966E-2</v>
      </c>
      <c r="AJ330" s="49">
        <f t="shared" si="21"/>
        <v>-1.0418999915264016E-4</v>
      </c>
      <c r="AK330" s="52">
        <f t="shared" si="22"/>
        <v>1.0069794273645276</v>
      </c>
    </row>
    <row r="331" spans="29:37" x14ac:dyDescent="0.2">
      <c r="AC331" s="44" t="s">
        <v>74</v>
      </c>
      <c r="AD331" s="45">
        <f>_xll.qlCalendarAdvance(calendar,AD330,AC331,,,trigger)</f>
        <v>52495</v>
      </c>
      <c r="AE331" s="45">
        <f>_xll.qlInterestRateIndexMaturity($V$5,AD331,trigger)</f>
        <v>52586</v>
      </c>
      <c r="AF331" s="49">
        <f>_xll.qlTenorBasisValue($V$13,AD331,trigger)</f>
        <v>3.1412417267430822E-4</v>
      </c>
      <c r="AG331" s="49">
        <f>_xll.qlTenorBasisForwardRate($V$13,AD331,_xll.ohTrigger($AA$9:$AA$12))</f>
        <v>1.4926732949318493E-2</v>
      </c>
      <c r="AH331" s="49">
        <f>_xll.qlTenorBasisForwardRate2($V$13,AD331,AE331,_xll.ohTrigger($AA$9:$AA$12))</f>
        <v>1.4926732949318493E-2</v>
      </c>
      <c r="AI331" s="49">
        <f>_xll.qlIndexFixing($V$5,_xll.qlInterestRateIndexFixingDate($V$5,AD331,trigger),,trigger)</f>
        <v>1.5036571095091919E-2</v>
      </c>
      <c r="AJ331" s="49">
        <f t="shared" si="21"/>
        <v>-1.0983814577342557E-4</v>
      </c>
      <c r="AK331" s="52">
        <f t="shared" si="22"/>
        <v>1.0073584853528474</v>
      </c>
    </row>
    <row r="332" spans="29:37" x14ac:dyDescent="0.2">
      <c r="AC332" s="44" t="s">
        <v>74</v>
      </c>
      <c r="AD332" s="45">
        <f>_xll.qlCalendarAdvance(calendar,AD331,AC332,,,trigger)</f>
        <v>52525</v>
      </c>
      <c r="AE332" s="45">
        <f>_xll.qlInterestRateIndexMaturity($V$5,AD332,trigger)</f>
        <v>52617</v>
      </c>
      <c r="AF332" s="49">
        <f>_xll.qlTenorBasisValue($V$13,AD332,trigger)</f>
        <v>3.1228767419216982E-4</v>
      </c>
      <c r="AG332" s="49">
        <f>_xll.qlTenorBasisForwardRate($V$13,AD332,_xll.ohTrigger($AA$9:$AA$12))</f>
        <v>1.4926613073228933E-2</v>
      </c>
      <c r="AH332" s="49">
        <f>_xll.qlTenorBasisForwardRate2($V$13,AD332,AE332,_xll.ohTrigger($AA$9:$AA$12))</f>
        <v>1.4926613073228933E-2</v>
      </c>
      <c r="AI332" s="49">
        <f>_xll.qlIndexFixing($V$5,_xll.qlInterestRateIndexFixingDate($V$5,AD332,trigger),,trigger)</f>
        <v>1.5041986493422975E-2</v>
      </c>
      <c r="AJ332" s="49">
        <f t="shared" si="21"/>
        <v>-1.1537342019404123E-4</v>
      </c>
      <c r="AK332" s="52">
        <f t="shared" si="22"/>
        <v>1.0077293770279987</v>
      </c>
    </row>
    <row r="333" spans="29:37" x14ac:dyDescent="0.2">
      <c r="AC333" s="44" t="s">
        <v>74</v>
      </c>
      <c r="AD333" s="45">
        <f>_xll.qlCalendarAdvance(calendar,AD332,AC333,,,trigger)</f>
        <v>52558</v>
      </c>
      <c r="AE333" s="45">
        <f>_xll.qlInterestRateIndexMaturity($V$5,AD333,trigger)</f>
        <v>52650</v>
      </c>
      <c r="AF333" s="49">
        <f>_xll.qlTenorBasisValue($V$13,AD333,trigger)</f>
        <v>3.1028739496984168E-4</v>
      </c>
      <c r="AG333" s="49">
        <f>_xll.qlTenorBasisForwardRate($V$13,AD333,_xll.ohTrigger($AA$9:$AA$12))</f>
        <v>1.4926863593959181E-2</v>
      </c>
      <c r="AH333" s="49">
        <f>_xll.qlTenorBasisForwardRate2($V$13,AD333,AE333,_xll.ohTrigger($AA$9:$AA$12))</f>
        <v>1.4926863593959181E-2</v>
      </c>
      <c r="AI333" s="49">
        <f>_xll.qlIndexFixing($V$5,_xll.qlInterestRateIndexFixingDate($V$5,AD333,trigger),,trigger)</f>
        <v>1.5048274518808573E-2</v>
      </c>
      <c r="AJ333" s="49">
        <f t="shared" si="21"/>
        <v>-1.2141092484939213E-4</v>
      </c>
      <c r="AK333" s="52">
        <f t="shared" si="22"/>
        <v>1.0081337197251889</v>
      </c>
    </row>
    <row r="334" spans="29:37" x14ac:dyDescent="0.2">
      <c r="AC334" s="44" t="s">
        <v>74</v>
      </c>
      <c r="AD334" s="45">
        <f>_xll.qlCalendarAdvance(calendar,AD333,AC334,,,trigger)</f>
        <v>52588</v>
      </c>
      <c r="AE334" s="45">
        <f>_xll.qlInterestRateIndexMaturity($V$5,AD334,trigger)</f>
        <v>52679</v>
      </c>
      <c r="AF334" s="49">
        <f>_xll.qlTenorBasisValue($V$13,AD334,trigger)</f>
        <v>3.0848687080225427E-4</v>
      </c>
      <c r="AG334" s="49">
        <f>_xll.qlTenorBasisForwardRate($V$13,AD334,_xll.ohTrigger($AA$9:$AA$12))</f>
        <v>1.492741430267289E-2</v>
      </c>
      <c r="AH334" s="49">
        <f>_xll.qlTenorBasisForwardRate2($V$13,AD334,AE334,_xll.ohTrigger($AA$9:$AA$12))</f>
        <v>1.492741430267289E-2</v>
      </c>
      <c r="AI334" s="49">
        <f>_xll.qlIndexFixing($V$5,_xll.qlInterestRateIndexFixingDate($V$5,AD334,trigger),,trigger)</f>
        <v>1.5054256800537111E-2</v>
      </c>
      <c r="AJ334" s="49">
        <f t="shared" si="21"/>
        <v>-1.2684249786422061E-4</v>
      </c>
      <c r="AK334" s="52">
        <f t="shared" si="22"/>
        <v>1.0084972852827907</v>
      </c>
    </row>
    <row r="335" spans="29:37" x14ac:dyDescent="0.2">
      <c r="AC335" s="44" t="s">
        <v>74</v>
      </c>
      <c r="AD335" s="45">
        <f>_xll.qlCalendarAdvance(calendar,AD334,AC335,,,trigger)</f>
        <v>52621</v>
      </c>
      <c r="AE335" s="45">
        <f>_xll.qlInterestRateIndexMaturity($V$5,AD335,trigger)</f>
        <v>52712</v>
      </c>
      <c r="AF335" s="49">
        <f>_xll.qlTenorBasisValue($V$13,AD335,trigger)</f>
        <v>3.0652582598792154E-4</v>
      </c>
      <c r="AG335" s="49">
        <f>_xll.qlTenorBasisForwardRate($V$13,AD335,_xll.ohTrigger($AA$9:$AA$12))</f>
        <v>1.492910792510376E-2</v>
      </c>
      <c r="AH335" s="49">
        <f>_xll.qlTenorBasisForwardRate2($V$13,AD335,AE335,_xll.ohTrigger($AA$9:$AA$12))</f>
        <v>1.492910792510376E-2</v>
      </c>
      <c r="AI335" s="49">
        <f>_xll.qlIndexFixing($V$5,_xll.qlInterestRateIndexFixingDate($V$5,AD335,trigger),,trigger)</f>
        <v>1.5062068483598399E-2</v>
      </c>
      <c r="AJ335" s="49">
        <f t="shared" si="21"/>
        <v>-1.329605584946391E-4</v>
      </c>
      <c r="AK335" s="52">
        <f t="shared" si="22"/>
        <v>1.0089061288297783</v>
      </c>
    </row>
    <row r="336" spans="29:37" x14ac:dyDescent="0.2">
      <c r="AC336" s="44" t="s">
        <v>74</v>
      </c>
      <c r="AD336" s="45">
        <f>_xll.qlCalendarAdvance(calendar,AD335,AC336,,,trigger)</f>
        <v>52652</v>
      </c>
      <c r="AE336" s="45">
        <f>_xll.qlInterestRateIndexMaturity($V$5,AD336,trigger)</f>
        <v>52742</v>
      </c>
      <c r="AF336" s="49">
        <f>_xll.qlTenorBasisValue($V$13,AD336,trigger)</f>
        <v>3.0470211289644345E-4</v>
      </c>
      <c r="AG336" s="49">
        <f>_xll.qlTenorBasisForwardRate($V$13,AD336,_xll.ohTrigger($AA$9:$AA$12))</f>
        <v>1.4931048108187461E-2</v>
      </c>
      <c r="AH336" s="49">
        <f>_xll.qlTenorBasisForwardRate2($V$13,AD336,AE336,_xll.ohTrigger($AA$9:$AA$12))</f>
        <v>1.4931048108187461E-2</v>
      </c>
      <c r="AI336" s="49">
        <f>_xll.qlIndexFixing($V$5,_xll.qlInterestRateIndexFixingDate($V$5,AD336,trigger),,trigger)</f>
        <v>1.5069683290304781E-2</v>
      </c>
      <c r="AJ336" s="49">
        <f t="shared" si="21"/>
        <v>-1.3863518211731929E-4</v>
      </c>
      <c r="AK336" s="52">
        <f t="shared" si="22"/>
        <v>1.0092850268188003</v>
      </c>
    </row>
    <row r="337" spans="29:37" x14ac:dyDescent="0.2">
      <c r="AC337" s="44" t="s">
        <v>74</v>
      </c>
      <c r="AD337" s="45">
        <f>_xll.qlCalendarAdvance(calendar,AD336,AC337,,,trigger)</f>
        <v>52681</v>
      </c>
      <c r="AE337" s="45">
        <f>_xll.qlInterestRateIndexMaturity($V$5,AD337,trigger)</f>
        <v>52775</v>
      </c>
      <c r="AF337" s="49">
        <f>_xll.qlTenorBasisValue($V$13,AD337,trigger)</f>
        <v>3.0301212946780591E-4</v>
      </c>
      <c r="AG337" s="49">
        <f>_xll.qlTenorBasisForwardRate($V$13,AD337,_xll.ohTrigger($AA$9:$AA$12))</f>
        <v>1.4935286343039667E-2</v>
      </c>
      <c r="AH337" s="49">
        <f>_xll.qlTenorBasisForwardRate2($V$13,AD337,AE337,_xll.ohTrigger($AA$9:$AA$12))</f>
        <v>1.4935286343039667E-2</v>
      </c>
      <c r="AI337" s="49">
        <f>_xll.qlIndexFixing($V$5,_xll.qlInterestRateIndexFixingDate($V$5,AD337,trigger),,trigger)</f>
        <v>1.5079737005824092E-2</v>
      </c>
      <c r="AJ337" s="49">
        <f t="shared" si="21"/>
        <v>-1.4445066278442539E-4</v>
      </c>
      <c r="AK337" s="52">
        <f t="shared" si="22"/>
        <v>1.0096717705617839</v>
      </c>
    </row>
    <row r="338" spans="29:37" x14ac:dyDescent="0.2">
      <c r="AC338" s="44" t="s">
        <v>74</v>
      </c>
      <c r="AD338" s="45">
        <f>_xll.qlCalendarAdvance(calendar,AD337,AC338,,,trigger)</f>
        <v>52712</v>
      </c>
      <c r="AE338" s="45">
        <f>_xll.qlInterestRateIndexMaturity($V$5,AD338,trigger)</f>
        <v>52803</v>
      </c>
      <c r="AF338" s="49">
        <f>_xll.qlTenorBasisValue($V$13,AD338,trigger)</f>
        <v>3.012226321029174E-4</v>
      </c>
      <c r="AG338" s="49">
        <f>_xll.qlTenorBasisForwardRate($V$13,AD338,_xll.ohTrigger($AA$9:$AA$12))</f>
        <v>1.4937825670099101E-2</v>
      </c>
      <c r="AH338" s="49">
        <f>_xll.qlTenorBasisForwardRate2($V$13,AD338,AE338,_xll.ohTrigger($AA$9:$AA$12))</f>
        <v>1.4937825670099101E-2</v>
      </c>
      <c r="AI338" s="49">
        <f>_xll.qlIndexFixing($V$5,_xll.qlInterestRateIndexFixingDate($V$5,AD338,trigger),,trigger)</f>
        <v>1.5087778548273423E-2</v>
      </c>
      <c r="AJ338" s="49">
        <f t="shared" si="21"/>
        <v>-1.4995287817432153E-4</v>
      </c>
      <c r="AK338" s="52">
        <f t="shared" si="22"/>
        <v>1.0100384675444753</v>
      </c>
    </row>
    <row r="339" spans="29:37" x14ac:dyDescent="0.2">
      <c r="AC339" s="44" t="s">
        <v>74</v>
      </c>
      <c r="AD339" s="45">
        <f>_xll.qlCalendarAdvance(calendar,AD338,AC339,,,trigger)</f>
        <v>52742</v>
      </c>
      <c r="AE339" s="45">
        <f>_xll.qlInterestRateIndexMaturity($V$5,AD339,trigger)</f>
        <v>52834</v>
      </c>
      <c r="AF339" s="49">
        <f>_xll.qlTenorBasisValue($V$13,AD339,trigger)</f>
        <v>2.9950748450507014E-4</v>
      </c>
      <c r="AG339" s="49">
        <f>_xll.qlTenorBasisForwardRate($V$13,AD339,_xll.ohTrigger($AA$9:$AA$12))</f>
        <v>1.4942417270177456E-2</v>
      </c>
      <c r="AH339" s="49">
        <f>_xll.qlTenorBasisForwardRate2($V$13,AD339,AE339,_xll.ohTrigger($AA$9:$AA$12))</f>
        <v>1.4942417270177456E-2</v>
      </c>
      <c r="AI339" s="49">
        <f>_xll.qlIndexFixing($V$5,_xll.qlInterestRateIndexFixingDate($V$5,AD339,trigger),,trigger)</f>
        <v>1.509808654716022E-2</v>
      </c>
      <c r="AJ339" s="49">
        <f t="shared" si="21"/>
        <v>-1.5566927698276375E-4</v>
      </c>
      <c r="AK339" s="52">
        <f t="shared" si="22"/>
        <v>1.0104179447118944</v>
      </c>
    </row>
    <row r="340" spans="29:37" x14ac:dyDescent="0.2">
      <c r="AC340" s="44" t="s">
        <v>74</v>
      </c>
      <c r="AD340" s="45">
        <f>_xll.qlCalendarAdvance(calendar,AD339,AC340,,,trigger)</f>
        <v>52775</v>
      </c>
      <c r="AE340" s="45">
        <f>_xll.qlInterestRateIndexMaturity($V$5,AD340,trigger)</f>
        <v>52867</v>
      </c>
      <c r="AF340" s="49">
        <f>_xll.qlTenorBasisValue($V$13,AD340,trigger)</f>
        <v>2.9763954557764419E-4</v>
      </c>
      <c r="AG340" s="49">
        <f>_xll.qlTenorBasisForwardRate($V$13,AD340,_xll.ohTrigger($AA$9:$AA$12))</f>
        <v>1.494782433770335E-2</v>
      </c>
      <c r="AH340" s="49">
        <f>_xll.qlTenorBasisForwardRate2($V$13,AD340,AE340,_xll.ohTrigger($AA$9:$AA$12))</f>
        <v>1.494782433770335E-2</v>
      </c>
      <c r="AI340" s="49">
        <f>_xll.qlIndexFixing($V$5,_xll.qlInterestRateIndexFixingDate($V$5,AD340,trigger),,trigger)</f>
        <v>1.5109665925351299E-2</v>
      </c>
      <c r="AJ340" s="49">
        <f t="shared" si="21"/>
        <v>-1.6184158764794877E-4</v>
      </c>
      <c r="AK340" s="52">
        <f t="shared" si="22"/>
        <v>1.0108270999171252</v>
      </c>
    </row>
    <row r="341" spans="29:37" x14ac:dyDescent="0.2">
      <c r="AC341" s="44" t="s">
        <v>74</v>
      </c>
      <c r="AD341" s="45">
        <f>_xll.qlCalendarAdvance(calendar,AD340,AC341,,,trigger)</f>
        <v>52805</v>
      </c>
      <c r="AE341" s="45">
        <f>_xll.qlInterestRateIndexMaturity($V$5,AD341,trigger)</f>
        <v>52897</v>
      </c>
      <c r="AF341" s="49">
        <f>_xll.qlTenorBasisValue($V$13,AD341,trigger)</f>
        <v>2.9595829522028705E-4</v>
      </c>
      <c r="AG341" s="49">
        <f>_xll.qlTenorBasisForwardRate($V$13,AD341,_xll.ohTrigger($AA$9:$AA$12))</f>
        <v>1.4953451193406467E-2</v>
      </c>
      <c r="AH341" s="49">
        <f>_xll.qlTenorBasisForwardRate2($V$13,AD341,AE341,_xll.ohTrigger($AA$9:$AA$12))</f>
        <v>1.4953451193406467E-2</v>
      </c>
      <c r="AI341" s="49">
        <f>_xll.qlIndexFixing($V$5,_xll.qlInterestRateIndexFixingDate($V$5,AD341,trigger),,trigger)</f>
        <v>1.5120890925335598E-2</v>
      </c>
      <c r="AJ341" s="49">
        <f t="shared" si="21"/>
        <v>-1.6743973192913028E-4</v>
      </c>
      <c r="AK341" s="52">
        <f t="shared" si="22"/>
        <v>1.0111973971602597</v>
      </c>
    </row>
    <row r="342" spans="29:37" x14ac:dyDescent="0.2">
      <c r="AC342" s="44" t="s">
        <v>74</v>
      </c>
      <c r="AD342" s="45">
        <f>_xll.qlCalendarAdvance(calendar,AD341,AC342,,,trigger)</f>
        <v>52838</v>
      </c>
      <c r="AE342" s="45">
        <f>_xll.qlInterestRateIndexMaturity($V$5,AD342,trigger)</f>
        <v>52930</v>
      </c>
      <c r="AF342" s="49">
        <f>_xll.qlTenorBasisValue($V$13,AD342,trigger)</f>
        <v>2.9412731930768585E-4</v>
      </c>
      <c r="AG342" s="49">
        <f>_xll.qlTenorBasisForwardRate($V$13,AD342,_xll.ohTrigger($AA$9:$AA$12))</f>
        <v>1.4960431972189322E-2</v>
      </c>
      <c r="AH342" s="49">
        <f>_xll.qlTenorBasisForwardRate2($V$13,AD342,AE342,_xll.ohTrigger($AA$9:$AA$12))</f>
        <v>1.4960431972189322E-2</v>
      </c>
      <c r="AI342" s="49">
        <f>_xll.qlIndexFixing($V$5,_xll.qlInterestRateIndexFixingDate($V$5,AD342,trigger),,trigger)</f>
        <v>1.5134006554135139E-2</v>
      </c>
      <c r="AJ342" s="49">
        <f t="shared" si="21"/>
        <v>-1.7357458194581718E-4</v>
      </c>
      <c r="AK342" s="52">
        <f t="shared" si="22"/>
        <v>1.0116022439905801</v>
      </c>
    </row>
    <row r="343" spans="29:37" x14ac:dyDescent="0.2">
      <c r="AC343" s="44" t="s">
        <v>74</v>
      </c>
      <c r="AD343" s="45">
        <f>_xll.qlCalendarAdvance(calendar,AD342,AC343,,,trigger)</f>
        <v>52869</v>
      </c>
      <c r="AE343" s="45">
        <f>_xll.qlInterestRateIndexMaturity($V$5,AD343,trigger)</f>
        <v>52960</v>
      </c>
      <c r="AF343" s="49">
        <f>_xll.qlTenorBasisValue($V$13,AD343,trigger)</f>
        <v>2.9242471799638718E-4</v>
      </c>
      <c r="AG343" s="49">
        <f>_xll.qlTenorBasisForwardRate($V$13,AD343,_xll.ohTrigger($AA$9:$AA$12))</f>
        <v>1.4967312274657578E-2</v>
      </c>
      <c r="AH343" s="49">
        <f>_xll.qlTenorBasisForwardRate2($V$13,AD343,AE343,_xll.ohTrigger($AA$9:$AA$12))</f>
        <v>1.4967312274657578E-2</v>
      </c>
      <c r="AI343" s="49">
        <f>_xll.qlIndexFixing($V$5,_xll.qlInterestRateIndexFixingDate($V$5,AD343,trigger),,trigger)</f>
        <v>1.5146520285542095E-2</v>
      </c>
      <c r="AJ343" s="49">
        <f t="shared" si="21"/>
        <v>-1.7920801088451739E-4</v>
      </c>
      <c r="AK343" s="52">
        <f t="shared" si="22"/>
        <v>1.011973292705862</v>
      </c>
    </row>
    <row r="344" spans="29:37" x14ac:dyDescent="0.2">
      <c r="AC344" s="44" t="s">
        <v>74</v>
      </c>
      <c r="AD344" s="45">
        <f>_xll.qlCalendarAdvance(calendar,AD343,AC344,,,trigger)</f>
        <v>52901</v>
      </c>
      <c r="AE344" s="45">
        <f>_xll.qlInterestRateIndexMaturity($V$5,AD344,trigger)</f>
        <v>52993</v>
      </c>
      <c r="AF344" s="49">
        <f>_xll.qlTenorBasisValue($V$13,AD344,trigger)</f>
        <v>2.9068472404697194E-4</v>
      </c>
      <c r="AG344" s="49">
        <f>_xll.qlTenorBasisForwardRate($V$13,AD344,_xll.ohTrigger($AA$9:$AA$12))</f>
        <v>1.4976094164316899E-2</v>
      </c>
      <c r="AH344" s="49">
        <f>_xll.qlTenorBasisForwardRate2($V$13,AD344,AE344,_xll.ohTrigger($AA$9:$AA$12))</f>
        <v>1.4976094164316899E-2</v>
      </c>
      <c r="AI344" s="49">
        <f>_xll.qlIndexFixing($V$5,_xll.qlInterestRateIndexFixingDate($V$5,AD344,trigger),,trigger)</f>
        <v>1.5161280067315194E-2</v>
      </c>
      <c r="AJ344" s="49">
        <f t="shared" si="21"/>
        <v>-1.851859029982951E-4</v>
      </c>
      <c r="AK344" s="52">
        <f t="shared" si="22"/>
        <v>1.0123654339353403</v>
      </c>
    </row>
    <row r="345" spans="29:37" x14ac:dyDescent="0.2">
      <c r="AC345" s="44" t="s">
        <v>74</v>
      </c>
      <c r="AD345" s="45">
        <f>_xll.qlCalendarAdvance(calendar,AD344,AC345,,,trigger)</f>
        <v>52931</v>
      </c>
      <c r="AE345" s="45">
        <f>_xll.qlInterestRateIndexMaturity($V$5,AD345,trigger)</f>
        <v>53021</v>
      </c>
      <c r="AF345" s="49">
        <f>_xll.qlTenorBasisValue($V$13,AD345,trigger)</f>
        <v>2.8906951365270851E-4</v>
      </c>
      <c r="AG345" s="49">
        <f>_xll.qlTenorBasisForwardRate($V$13,AD345,_xll.ohTrigger($AA$9:$AA$12))</f>
        <v>1.4983713638754281E-2</v>
      </c>
      <c r="AH345" s="49">
        <f>_xll.qlTenorBasisForwardRate2($V$13,AD345,AE345,_xll.ohTrigger($AA$9:$AA$12))</f>
        <v>1.4983713638754281E-2</v>
      </c>
      <c r="AI345" s="49">
        <f>_xll.qlIndexFixing($V$5,_xll.qlInterestRateIndexFixingDate($V$5,AD345,trigger),,trigger)</f>
        <v>1.5174170298818623E-2</v>
      </c>
      <c r="AJ345" s="49">
        <f t="shared" si="21"/>
        <v>-1.9045666006434203E-4</v>
      </c>
      <c r="AK345" s="52">
        <f t="shared" si="22"/>
        <v>1.0127109116375355</v>
      </c>
    </row>
    <row r="346" spans="29:37" x14ac:dyDescent="0.2">
      <c r="AC346" s="44" t="s">
        <v>74</v>
      </c>
      <c r="AD346" s="45">
        <f>_xll.qlCalendarAdvance(calendar,AD345,AC346,,,trigger)</f>
        <v>52961</v>
      </c>
      <c r="AE346" s="45">
        <f>_xll.qlInterestRateIndexMaturity($V$5,AD346,trigger)</f>
        <v>53052</v>
      </c>
      <c r="AF346" s="49">
        <f>_xll.qlTenorBasisValue($V$13,AD346,trigger)</f>
        <v>2.874696871760932E-4</v>
      </c>
      <c r="AG346" s="49">
        <f>_xll.qlTenorBasisForwardRate($V$13,AD346,_xll.ohTrigger($AA$9:$AA$12))</f>
        <v>1.4993432403546395E-2</v>
      </c>
      <c r="AH346" s="49">
        <f>_xll.qlTenorBasisForwardRate2($V$13,AD346,AE346,_xll.ohTrigger($AA$9:$AA$12))</f>
        <v>1.4993432403546395E-2</v>
      </c>
      <c r="AI346" s="49">
        <f>_xll.qlIndexFixing($V$5,_xll.qlInterestRateIndexFixingDate($V$5,AD346,trigger),,trigger)</f>
        <v>1.5189405772582343E-2</v>
      </c>
      <c r="AJ346" s="49">
        <f t="shared" si="21"/>
        <v>-1.9597336903594796E-4</v>
      </c>
      <c r="AK346" s="52">
        <f t="shared" si="22"/>
        <v>1.0130706141036521</v>
      </c>
    </row>
    <row r="347" spans="29:37" x14ac:dyDescent="0.2">
      <c r="AC347" s="44" t="s">
        <v>74</v>
      </c>
      <c r="AD347" s="45">
        <f>_xll.qlCalendarAdvance(calendar,AD346,AC347,,,trigger)</f>
        <v>52992</v>
      </c>
      <c r="AE347" s="45">
        <f>_xll.qlInterestRateIndexMaturity($V$5,AD347,trigger)</f>
        <v>53080</v>
      </c>
      <c r="AF347" s="49">
        <f>_xll.qlTenorBasisValue($V$13,AD347,trigger)</f>
        <v>2.8583255767322972E-4</v>
      </c>
      <c r="AG347" s="49">
        <f>_xll.qlTenorBasisForwardRate($V$13,AD347,_xll.ohTrigger($AA$9:$AA$12))</f>
        <v>1.500228028015123E-2</v>
      </c>
      <c r="AH347" s="49">
        <f>_xll.qlTenorBasisForwardRate2($V$13,AD347,AE347,_xll.ohTrigger($AA$9:$AA$12))</f>
        <v>1.500228028015123E-2</v>
      </c>
      <c r="AI347" s="49">
        <f>_xll.qlIndexFixing($V$5,_xll.qlInterestRateIndexFixingDate($V$5,AD347,trigger),,trigger)</f>
        <v>1.5203502880713331E-2</v>
      </c>
      <c r="AJ347" s="49">
        <f t="shared" si="21"/>
        <v>-2.0122260056210095E-4</v>
      </c>
      <c r="AK347" s="52">
        <f t="shared" si="22"/>
        <v>1.0134128010412076</v>
      </c>
    </row>
    <row r="348" spans="29:37" x14ac:dyDescent="0.2">
      <c r="AC348" s="44" t="s">
        <v>74</v>
      </c>
      <c r="AD348" s="45">
        <f>_xll.qlCalendarAdvance(calendar,AD347,AC348,,,trigger)</f>
        <v>53021</v>
      </c>
      <c r="AE348" s="45">
        <f>_xll.qlInterestRateIndexMaturity($V$5,AD348,trigger)</f>
        <v>53113</v>
      </c>
      <c r="AF348" s="49">
        <f>_xll.qlTenorBasisValue($V$13,AD348,trigger)</f>
        <v>2.8431567032019154E-4</v>
      </c>
      <c r="AG348" s="49">
        <f>_xll.qlTenorBasisForwardRate($V$13,AD348,_xll.ohTrigger($AA$9:$AA$12))</f>
        <v>1.5014614494912594E-2</v>
      </c>
      <c r="AH348" s="49">
        <f>_xll.qlTenorBasisForwardRate2($V$13,AD348,AE348,_xll.ohTrigger($AA$9:$AA$12))</f>
        <v>1.5014614494912594E-2</v>
      </c>
      <c r="AI348" s="49">
        <f>_xll.qlIndexFixing($V$5,_xll.qlInterestRateIndexFixingDate($V$5,AD348,trigger),,trigger)</f>
        <v>1.5221343489987224E-2</v>
      </c>
      <c r="AJ348" s="49">
        <f t="shared" si="21"/>
        <v>-2.0672899507463011E-4</v>
      </c>
      <c r="AK348" s="52">
        <f t="shared" si="22"/>
        <v>1.0137685183422243</v>
      </c>
    </row>
    <row r="349" spans="29:37" x14ac:dyDescent="0.2">
      <c r="AC349" s="44" t="s">
        <v>74</v>
      </c>
      <c r="AD349" s="45">
        <f>_xll.qlCalendarAdvance(calendar,AD348,AC349,,,trigger)</f>
        <v>53049</v>
      </c>
      <c r="AE349" s="45">
        <f>_xll.qlInterestRateIndexMaturity($V$5,AD349,trigger)</f>
        <v>53141</v>
      </c>
      <c r="AF349" s="49">
        <f>_xll.qlTenorBasisValue($V$13,AD349,trigger)</f>
        <v>2.8286438973500872E-4</v>
      </c>
      <c r="AG349" s="49">
        <f>_xll.qlTenorBasisForwardRate($V$13,AD349,_xll.ohTrigger($AA$9:$AA$12))</f>
        <v>1.5025280407091276E-2</v>
      </c>
      <c r="AH349" s="49">
        <f>_xll.qlTenorBasisForwardRate2($V$13,AD349,AE349,_xll.ohTrigger($AA$9:$AA$12))</f>
        <v>1.5025280407091276E-2</v>
      </c>
      <c r="AI349" s="49">
        <f>_xll.qlIndexFixing($V$5,_xll.qlInterestRateIndexFixingDate($V$5,AD349,trigger),,trigger)</f>
        <v>1.5236889471904652E-2</v>
      </c>
      <c r="AJ349" s="49">
        <f t="shared" si="21"/>
        <v>-2.1160906481337664E-4</v>
      </c>
      <c r="AK349" s="52">
        <f t="shared" si="22"/>
        <v>1.0140835351540931</v>
      </c>
    </row>
    <row r="350" spans="29:37" x14ac:dyDescent="0.2">
      <c r="AC350" s="44" t="s">
        <v>74</v>
      </c>
      <c r="AD350" s="45">
        <f>_xll.qlCalendarAdvance(calendar,AD349,AC350,,,trigger)</f>
        <v>53080</v>
      </c>
      <c r="AE350" s="45">
        <f>_xll.qlInterestRateIndexMaturity($V$5,AD350,trigger)</f>
        <v>53174</v>
      </c>
      <c r="AF350" s="49">
        <f>_xll.qlTenorBasisValue($V$13,AD350,trigger)</f>
        <v>2.8127273087164603E-4</v>
      </c>
      <c r="AG350" s="49">
        <f>_xll.qlTenorBasisForwardRate($V$13,AD350,_xll.ohTrigger($AA$9:$AA$12))</f>
        <v>1.503890292032563E-2</v>
      </c>
      <c r="AH350" s="49">
        <f>_xll.qlTenorBasisForwardRate2($V$13,AD350,AE350,_xll.ohTrigger($AA$9:$AA$12))</f>
        <v>1.503890292032563E-2</v>
      </c>
      <c r="AI350" s="49">
        <f>_xll.qlIndexFixing($V$5,_xll.qlInterestRateIndexFixingDate($V$5,AD350,trigger),,trigger)</f>
        <v>1.5256022850174321E-2</v>
      </c>
      <c r="AJ350" s="49">
        <f t="shared" si="21"/>
        <v>-2.1711992984869109E-4</v>
      </c>
      <c r="AK350" s="52">
        <f t="shared" si="22"/>
        <v>1.0144372186587658</v>
      </c>
    </row>
    <row r="351" spans="29:37" x14ac:dyDescent="0.2">
      <c r="AC351" s="44" t="s">
        <v>74</v>
      </c>
      <c r="AD351" s="45">
        <f>_xll.qlCalendarAdvance(calendar,AD350,AC351,,,trigger)</f>
        <v>53111</v>
      </c>
      <c r="AE351" s="45">
        <f>_xll.qlInterestRateIndexMaturity($V$5,AD351,trigger)</f>
        <v>53203</v>
      </c>
      <c r="AF351" s="49">
        <f>_xll.qlTenorBasisValue($V$13,AD351,trigger)</f>
        <v>2.7969682216414949E-4</v>
      </c>
      <c r="AG351" s="49">
        <f>_xll.qlTenorBasisForwardRate($V$13,AD351,_xll.ohTrigger($AA$9:$AA$12))</f>
        <v>1.5051208552653151E-2</v>
      </c>
      <c r="AH351" s="49">
        <f>_xll.qlTenorBasisForwardRate2($V$13,AD351,AE351,_xll.ohTrigger($AA$9:$AA$12))</f>
        <v>1.5051208552653151E-2</v>
      </c>
      <c r="AI351" s="49">
        <f>_xll.qlIndexFixing($V$5,_xll.qlInterestRateIndexFixingDate($V$5,AD351,trigger),,trigger)</f>
        <v>1.5273374554319924E-2</v>
      </c>
      <c r="AJ351" s="49">
        <f t="shared" si="21"/>
        <v>-2.2216600166677369E-4</v>
      </c>
      <c r="AK351" s="52">
        <f t="shared" si="22"/>
        <v>1.0147606752567129</v>
      </c>
    </row>
    <row r="352" spans="29:37" x14ac:dyDescent="0.2">
      <c r="AC352" s="44" t="s">
        <v>74</v>
      </c>
      <c r="AD352" s="45">
        <f>_xll.qlCalendarAdvance(calendar,AD351,AC352,,,trigger)</f>
        <v>53142</v>
      </c>
      <c r="AE352" s="45">
        <f>_xll.qlInterestRateIndexMaturity($V$5,AD352,trigger)</f>
        <v>53234</v>
      </c>
      <c r="AF352" s="49">
        <f>_xll.qlTenorBasisValue($V$13,AD352,trigger)</f>
        <v>2.7813652547588872E-4</v>
      </c>
      <c r="AG352" s="49">
        <f>_xll.qlTenorBasisForwardRate($V$13,AD352,_xll.ohTrigger($AA$9:$AA$12))</f>
        <v>1.5065381865996989E-2</v>
      </c>
      <c r="AH352" s="49">
        <f>_xll.qlTenorBasisForwardRate2($V$13,AD352,AE352,_xll.ohTrigger($AA$9:$AA$12))</f>
        <v>1.5065381865996989E-2</v>
      </c>
      <c r="AI352" s="49">
        <f>_xll.qlIndexFixing($V$5,_xll.qlInterestRateIndexFixingDate($V$5,AD352,trigger),,trigger)</f>
        <v>1.5292682397172283E-2</v>
      </c>
      <c r="AJ352" s="49">
        <f t="shared" si="21"/>
        <v>-2.2730053117529445E-4</v>
      </c>
      <c r="AK352" s="52">
        <f t="shared" si="22"/>
        <v>1.0150876050270135</v>
      </c>
    </row>
    <row r="353" spans="29:37" x14ac:dyDescent="0.2">
      <c r="AC353" s="44" t="s">
        <v>74</v>
      </c>
      <c r="AD353" s="45">
        <f>_xll.qlCalendarAdvance(calendar,AD352,AC353,,,trigger)</f>
        <v>53174</v>
      </c>
      <c r="AE353" s="45">
        <f>_xll.qlInterestRateIndexMaturity($V$5,AD353,trigger)</f>
        <v>53266</v>
      </c>
      <c r="AF353" s="49">
        <f>_xll.qlTenorBasisValue($V$13,AD353,trigger)</f>
        <v>2.7654212670796466E-4</v>
      </c>
      <c r="AG353" s="49">
        <f>_xll.qlTenorBasisForwardRate($V$13,AD353,_xll.ohTrigger($AA$9:$AA$12))</f>
        <v>1.5080817349356287E-2</v>
      </c>
      <c r="AH353" s="49">
        <f>_xll.qlTenorBasisForwardRate2($V$13,AD353,AE353,_xll.ohTrigger($AA$9:$AA$12))</f>
        <v>1.5080817349356287E-2</v>
      </c>
      <c r="AI353" s="49">
        <f>_xll.qlIndexFixing($V$5,_xll.qlInterestRateIndexFixingDate($V$5,AD353,trigger),,trigger)</f>
        <v>1.5313296051607856E-2</v>
      </c>
      <c r="AJ353" s="49">
        <f t="shared" si="21"/>
        <v>-2.324787022515689E-4</v>
      </c>
      <c r="AK353" s="52">
        <f t="shared" si="22"/>
        <v>1.0154155240306979</v>
      </c>
    </row>
    <row r="354" spans="29:37" x14ac:dyDescent="0.2">
      <c r="AC354" s="44" t="s">
        <v>74</v>
      </c>
      <c r="AD354" s="45">
        <f>_xll.qlCalendarAdvance(calendar,AD353,AC354,,,trigger)</f>
        <v>53205</v>
      </c>
      <c r="AE354" s="45">
        <f>_xll.qlInterestRateIndexMaturity($V$5,AD354,trigger)</f>
        <v>53296</v>
      </c>
      <c r="AF354" s="49">
        <f>_xll.qlTenorBasisValue($V$13,AD354,trigger)</f>
        <v>2.7501313576942029E-4</v>
      </c>
      <c r="AG354" s="49">
        <f>_xll.qlTenorBasisForwardRate($V$13,AD354,_xll.ohTrigger($AA$9:$AA$12))</f>
        <v>1.509568404170605E-2</v>
      </c>
      <c r="AH354" s="49">
        <f>_xll.qlTenorBasisForwardRate2($V$13,AD354,AE354,_xll.ohTrigger($AA$9:$AA$12))</f>
        <v>1.509568404170605E-2</v>
      </c>
      <c r="AI354" s="49">
        <f>_xll.qlIndexFixing($V$5,_xll.qlInterestRateIndexFixingDate($V$5,AD354,trigger),,trigger)</f>
        <v>1.5332909541981745E-2</v>
      </c>
      <c r="AJ354" s="49">
        <f t="shared" si="21"/>
        <v>-2.3722550027569476E-4</v>
      </c>
      <c r="AK354" s="52">
        <f t="shared" si="22"/>
        <v>1.0157147897120986</v>
      </c>
    </row>
    <row r="355" spans="29:37" x14ac:dyDescent="0.2">
      <c r="AC355" s="44" t="s">
        <v>74</v>
      </c>
      <c r="AD355" s="45">
        <f>_xll.qlCalendarAdvance(calendar,AD354,AC355,,,trigger)</f>
        <v>53237</v>
      </c>
      <c r="AE355" s="45">
        <f>_xll.qlInterestRateIndexMaturity($V$5,AD355,trigger)</f>
        <v>53329</v>
      </c>
      <c r="AF355" s="49">
        <f>_xll.qlTenorBasisValue($V$13,AD355,trigger)</f>
        <v>2.7345076299395454E-4</v>
      </c>
      <c r="AG355" s="49">
        <f>_xll.qlTenorBasisForwardRate($V$13,AD355,_xll.ohTrigger($AA$9:$AA$12))</f>
        <v>1.5112275507388716E-2</v>
      </c>
      <c r="AH355" s="49">
        <f>_xll.qlTenorBasisForwardRate2($V$13,AD355,AE355,_xll.ohTrigger($AA$9:$AA$12))</f>
        <v>1.5112275507388716E-2</v>
      </c>
      <c r="AI355" s="49">
        <f>_xll.qlIndexFixing($V$5,_xll.qlInterestRateIndexFixingDate($V$5,AD355,trigger),,trigger)</f>
        <v>1.5354296130095792E-2</v>
      </c>
      <c r="AJ355" s="49">
        <f t="shared" si="21"/>
        <v>-2.4202062270707592E-4</v>
      </c>
      <c r="AK355" s="52">
        <f t="shared" si="22"/>
        <v>1.0160148365869022</v>
      </c>
    </row>
    <row r="356" spans="29:37" x14ac:dyDescent="0.2">
      <c r="AC356" s="44" t="s">
        <v>74</v>
      </c>
      <c r="AD356" s="45">
        <f>_xll.qlCalendarAdvance(calendar,AD355,AC356,,,trigger)</f>
        <v>53268</v>
      </c>
      <c r="AE356" s="45">
        <f>_xll.qlInterestRateIndexMaturity($V$5,AD356,trigger)</f>
        <v>53360</v>
      </c>
      <c r="AF356" s="49">
        <f>_xll.qlTenorBasisValue($V$13,AD356,trigger)</f>
        <v>2.7195251854199775E-4</v>
      </c>
      <c r="AG356" s="49">
        <f>_xll.qlTenorBasisForwardRate($V$13,AD356,_xll.ohTrigger($AA$9:$AA$12))</f>
        <v>1.5127561581068602E-2</v>
      </c>
      <c r="AH356" s="49">
        <f>_xll.qlTenorBasisForwardRate2($V$13,AD356,AE356,_xll.ohTrigger($AA$9:$AA$12))</f>
        <v>1.5127561581068602E-2</v>
      </c>
      <c r="AI356" s="49">
        <f>_xll.qlIndexFixing($V$5,_xll.qlInterestRateIndexFixingDate($V$5,AD356,trigger),,trigger)</f>
        <v>1.537381657634391E-2</v>
      </c>
      <c r="AJ356" s="49">
        <f t="shared" si="21"/>
        <v>-2.4625499527530792E-4</v>
      </c>
      <c r="AK356" s="52">
        <f t="shared" si="22"/>
        <v>1.0162785650519832</v>
      </c>
    </row>
    <row r="357" spans="29:37" x14ac:dyDescent="0.2">
      <c r="AC357" s="44" t="s">
        <v>74</v>
      </c>
      <c r="AD357" s="45">
        <f>_xll.qlCalendarAdvance(calendar,AD356,AC357,,,trigger)</f>
        <v>53300</v>
      </c>
      <c r="AE357" s="45">
        <f>_xll.qlInterestRateIndexMaturity($V$5,AD357,trigger)</f>
        <v>53391</v>
      </c>
      <c r="AF357" s="49">
        <f>_xll.qlTenorBasisValue($V$13,AD357,trigger)</f>
        <v>2.7042159834857741E-4</v>
      </c>
      <c r="AG357" s="49">
        <f>_xll.qlTenorBasisForwardRate($V$13,AD357,_xll.ohTrigger($AA$9:$AA$12))</f>
        <v>1.5142466526499365E-2</v>
      </c>
      <c r="AH357" s="49">
        <f>_xll.qlTenorBasisForwardRate2($V$13,AD357,AE357,_xll.ohTrigger($AA$9:$AA$12))</f>
        <v>1.5142466526499365E-2</v>
      </c>
      <c r="AI357" s="49">
        <f>_xll.qlIndexFixing($V$5,_xll.qlInterestRateIndexFixingDate($V$5,AD357,trigger),,trigger)</f>
        <v>1.5392675050973637E-2</v>
      </c>
      <c r="AJ357" s="49">
        <f t="shared" si="21"/>
        <v>-2.5020852447427133E-4</v>
      </c>
      <c r="AK357" s="52">
        <f t="shared" si="22"/>
        <v>1.0165236306804051</v>
      </c>
    </row>
    <row r="358" spans="29:37" x14ac:dyDescent="0.2">
      <c r="AC358" s="44" t="s">
        <v>74</v>
      </c>
      <c r="AD358" s="45">
        <f>_xll.qlCalendarAdvance(calendar,AD357,AC358,,,trigger)</f>
        <v>53331</v>
      </c>
      <c r="AE358" s="45">
        <f>_xll.qlInterestRateIndexMaturity($V$5,AD358,trigger)</f>
        <v>53421</v>
      </c>
      <c r="AF358" s="49">
        <f>_xll.qlTenorBasisValue($V$13,AD358,trigger)</f>
        <v>2.6895354866332858E-4</v>
      </c>
      <c r="AG358" s="49">
        <f>_xll.qlTenorBasisForwardRate($V$13,AD358,_xll.ohTrigger($AA$9:$AA$12))</f>
        <v>1.5156582621002279E-2</v>
      </c>
      <c r="AH358" s="49">
        <f>_xll.qlTenorBasisForwardRate2($V$13,AD358,AE358,_xll.ohTrigger($AA$9:$AA$12))</f>
        <v>1.5156582621002279E-2</v>
      </c>
      <c r="AI358" s="49">
        <f>_xll.qlIndexFixing($V$5,_xll.qlInterestRateIndexFixingDate($V$5,AD358,trigger),,trigger)</f>
        <v>1.5410295556486986E-2</v>
      </c>
      <c r="AJ358" s="49">
        <f t="shared" si="21"/>
        <v>-2.5371293548470675E-4</v>
      </c>
      <c r="AK358" s="52">
        <f t="shared" si="22"/>
        <v>1.0167394551812188</v>
      </c>
    </row>
    <row r="359" spans="29:37" x14ac:dyDescent="0.2">
      <c r="AC359" s="44" t="s">
        <v>74</v>
      </c>
      <c r="AD359" s="45">
        <f>_xll.qlCalendarAdvance(calendar,AD358,AC359,,,trigger)</f>
        <v>53363</v>
      </c>
      <c r="AE359" s="45">
        <f>_xll.qlInterestRateIndexMaturity($V$5,AD359,trigger)</f>
        <v>53454</v>
      </c>
      <c r="AF359" s="49">
        <f>_xll.qlTenorBasisValue($V$13,AD359,trigger)</f>
        <v>2.6745351542673001E-4</v>
      </c>
      <c r="AG359" s="49">
        <f>_xll.qlTenorBasisForwardRate($V$13,AD359,_xll.ohTrigger($AA$9:$AA$12))</f>
        <v>1.5171942559560758E-2</v>
      </c>
      <c r="AH359" s="49">
        <f>_xll.qlTenorBasisForwardRate2($V$13,AD359,AE359,_xll.ohTrigger($AA$9:$AA$12))</f>
        <v>1.5171942559560758E-2</v>
      </c>
      <c r="AI359" s="49">
        <f>_xll.qlIndexFixing($V$5,_xll.qlInterestRateIndexFixingDate($V$5,AD359,trigger),,trigger)</f>
        <v>1.5429062245844026E-2</v>
      </c>
      <c r="AJ359" s="49">
        <f t="shared" si="21"/>
        <v>-2.5711968628326816E-4</v>
      </c>
      <c r="AK359" s="52">
        <f t="shared" si="22"/>
        <v>1.0169470511290093</v>
      </c>
    </row>
    <row r="360" spans="29:37" x14ac:dyDescent="0.2">
      <c r="AC360" s="44" t="s">
        <v>74</v>
      </c>
      <c r="AD360" s="45">
        <f>_xll.qlCalendarAdvance(calendar,AD359,AC360,,,trigger)</f>
        <v>53391</v>
      </c>
      <c r="AE360" s="45">
        <f>_xll.qlInterestRateIndexMaturity($V$5,AD360,trigger)</f>
        <v>53483</v>
      </c>
      <c r="AF360" s="49">
        <f>_xll.qlTenorBasisValue($V$13,AD360,trigger)</f>
        <v>2.6615368515432969E-4</v>
      </c>
      <c r="AG360" s="49">
        <f>_xll.qlTenorBasisForwardRate($V$13,AD360,_xll.ohTrigger($AA$9:$AA$12))</f>
        <v>1.5185163363563715E-2</v>
      </c>
      <c r="AH360" s="49">
        <f>_xll.qlTenorBasisForwardRate2($V$13,AD360,AE360,_xll.ohTrigger($AA$9:$AA$12))</f>
        <v>1.5185163363563715E-2</v>
      </c>
      <c r="AI360" s="49">
        <f>_xll.qlIndexFixing($V$5,_xll.qlInterestRateIndexFixingDate($V$5,AD360,trigger),,trigger)</f>
        <v>1.5444983697252461E-2</v>
      </c>
      <c r="AJ360" s="49">
        <f t="shared" si="21"/>
        <v>-2.5982033368874592E-4</v>
      </c>
      <c r="AK360" s="52">
        <f t="shared" si="22"/>
        <v>1.0171101441234525</v>
      </c>
    </row>
    <row r="361" spans="29:37" x14ac:dyDescent="0.2">
      <c r="AC361" s="44" t="s">
        <v>74</v>
      </c>
      <c r="AD361" s="45">
        <f>_xll.qlCalendarAdvance(calendar,AD360,AC361,,,trigger)</f>
        <v>53422</v>
      </c>
      <c r="AE361" s="45">
        <f>_xll.qlInterestRateIndexMaturity($V$5,AD361,trigger)</f>
        <v>53513</v>
      </c>
      <c r="AF361" s="49">
        <f>_xll.qlTenorBasisValue($V$13,AD361,trigger)</f>
        <v>2.6472829138803533E-4</v>
      </c>
      <c r="AG361" s="49">
        <f>_xll.qlTenorBasisForwardRate($V$13,AD361,_xll.ohTrigger($AA$9:$AA$12))</f>
        <v>1.5198351869877391E-2</v>
      </c>
      <c r="AH361" s="49">
        <f>_xll.qlTenorBasisForwardRate2($V$13,AD361,AE361,_xll.ohTrigger($AA$9:$AA$12))</f>
        <v>1.5198351869877391E-2</v>
      </c>
      <c r="AI361" s="49">
        <f>_xll.qlIndexFixing($V$5,_xll.qlInterestRateIndexFixingDate($V$5,AD361,trigger),,trigger)</f>
        <v>1.5460750872723472E-2</v>
      </c>
      <c r="AJ361" s="49">
        <f t="shared" si="21"/>
        <v>-2.6239900284608098E-4</v>
      </c>
      <c r="AK361" s="52">
        <f t="shared" si="22"/>
        <v>1.0172649643259113</v>
      </c>
    </row>
    <row r="362" spans="29:37" x14ac:dyDescent="0.2">
      <c r="AC362" s="44" t="s">
        <v>74</v>
      </c>
      <c r="AD362" s="45">
        <f>_xll.qlCalendarAdvance(calendar,AD361,AC362,,,trigger)</f>
        <v>53454</v>
      </c>
      <c r="AE362" s="45">
        <f>_xll.qlInterestRateIndexMaturity($V$5,AD362,trigger)</f>
        <v>53546</v>
      </c>
      <c r="AF362" s="49">
        <f>_xll.qlTenorBasisValue($V$13,AD362,trigger)</f>
        <v>2.632718898356401E-4</v>
      </c>
      <c r="AG362" s="49">
        <f>_xll.qlTenorBasisForwardRate($V$13,AD362,_xll.ohTrigger($AA$9:$AA$12))</f>
        <v>1.52127115197886E-2</v>
      </c>
      <c r="AH362" s="49">
        <f>_xll.qlTenorBasisForwardRate2($V$13,AD362,AE362,_xll.ohTrigger($AA$9:$AA$12))</f>
        <v>1.52127115197886E-2</v>
      </c>
      <c r="AI362" s="49">
        <f>_xll.qlIndexFixing($V$5,_xll.qlInterestRateIndexFixingDate($V$5,AD362,trigger),,trigger)</f>
        <v>1.5477546983575509E-2</v>
      </c>
      <c r="AJ362" s="49">
        <f t="shared" si="21"/>
        <v>-2.6483546378690964E-4</v>
      </c>
      <c r="AK362" s="52">
        <f t="shared" si="22"/>
        <v>1.0174088270485122</v>
      </c>
    </row>
    <row r="363" spans="29:37" x14ac:dyDescent="0.2">
      <c r="AC363" s="44" t="s">
        <v>74</v>
      </c>
      <c r="AD363" s="45">
        <f>_xll.qlCalendarAdvance(calendar,AD362,AC363,,,trigger)</f>
        <v>53485</v>
      </c>
      <c r="AE363" s="45">
        <f>_xll.qlInterestRateIndexMaturity($V$5,AD363,trigger)</f>
        <v>53577</v>
      </c>
      <c r="AF363" s="49">
        <f>_xll.qlTenorBasisValue($V$13,AD363,trigger)</f>
        <v>2.618753739069937E-4</v>
      </c>
      <c r="AG363" s="49">
        <f>_xll.qlTenorBasisForwardRate($V$13,AD363,_xll.ohTrigger($AA$9:$AA$12))</f>
        <v>1.5225763658371579E-2</v>
      </c>
      <c r="AH363" s="49">
        <f>_xll.qlTenorBasisForwardRate2($V$13,AD363,AE363,_xll.ohTrigger($AA$9:$AA$12))</f>
        <v>1.5225763658371579E-2</v>
      </c>
      <c r="AI363" s="49">
        <f>_xll.qlIndexFixing($V$5,_xll.qlInterestRateIndexFixingDate($V$5,AD363,trigger),,trigger)</f>
        <v>1.5492603261147167E-2</v>
      </c>
      <c r="AJ363" s="49">
        <f t="shared" si="21"/>
        <v>-2.6683960277558774E-4</v>
      </c>
      <c r="AK363" s="52">
        <f t="shared" si="22"/>
        <v>1.0175255316424718</v>
      </c>
    </row>
    <row r="364" spans="29:37" x14ac:dyDescent="0.2">
      <c r="AC364" s="44" t="s">
        <v>74</v>
      </c>
      <c r="AD364" s="45">
        <f>_xll.qlCalendarAdvance(calendar,AD363,AC364,,,trigger)</f>
        <v>53517</v>
      </c>
      <c r="AE364" s="45">
        <f>_xll.qlInterestRateIndexMaturity($V$5,AD364,trigger)</f>
        <v>53609</v>
      </c>
      <c r="AF364" s="49">
        <f>_xll.qlTenorBasisValue($V$13,AD364,trigger)</f>
        <v>2.6044850939234735E-4</v>
      </c>
      <c r="AG364" s="49">
        <f>_xll.qlTenorBasisForwardRate($V$13,AD364,_xll.ohTrigger($AA$9:$AA$12))</f>
        <v>1.5238881769138795E-2</v>
      </c>
      <c r="AH364" s="49">
        <f>_xll.qlTenorBasisForwardRate2($V$13,AD364,AE364,_xll.ohTrigger($AA$9:$AA$12))</f>
        <v>1.5238881769138795E-2</v>
      </c>
      <c r="AI364" s="49">
        <f>_xll.qlIndexFixing($V$5,_xll.qlInterestRateIndexFixingDate($V$5,AD364,trigger),,trigger)</f>
        <v>1.5507476263136288E-2</v>
      </c>
      <c r="AJ364" s="49">
        <f t="shared" si="21"/>
        <v>-2.6859449399749269E-4</v>
      </c>
      <c r="AK364" s="52">
        <f t="shared" si="22"/>
        <v>1.0176256039036564</v>
      </c>
    </row>
    <row r="365" spans="29:37" x14ac:dyDescent="0.2">
      <c r="AC365" s="44" t="s">
        <v>74</v>
      </c>
      <c r="AD365" s="45">
        <f>_xll.qlCalendarAdvance(calendar,AD364,AC365,,,trigger)</f>
        <v>53548</v>
      </c>
      <c r="AE365" s="45">
        <f>_xll.qlInterestRateIndexMaturity($V$5,AD365,trigger)</f>
        <v>53640</v>
      </c>
      <c r="AF365" s="49">
        <f>_xll.qlTenorBasisValue($V$13,AD365,trigger)</f>
        <v>2.5908034550145526E-4</v>
      </c>
      <c r="AG365" s="49">
        <f>_xll.qlTenorBasisForwardRate($V$13,AD365,_xll.ohTrigger($AA$9:$AA$12))</f>
        <v>1.5251241011404931E-2</v>
      </c>
      <c r="AH365" s="49">
        <f>_xll.qlTenorBasisForwardRate2($V$13,AD365,AE365,_xll.ohTrigger($AA$9:$AA$12))</f>
        <v>1.5251241011404931E-2</v>
      </c>
      <c r="AI365" s="49">
        <f>_xll.qlIndexFixing($V$5,_xll.qlInterestRateIndexFixingDate($V$5,AD365,trigger),,trigger)</f>
        <v>1.5521236419713065E-2</v>
      </c>
      <c r="AJ365" s="49">
        <f t="shared" si="21"/>
        <v>-2.6999540830813414E-4</v>
      </c>
      <c r="AK365" s="52">
        <f t="shared" si="22"/>
        <v>1.0177031762927509</v>
      </c>
    </row>
    <row r="366" spans="29:37" x14ac:dyDescent="0.2">
      <c r="AC366" s="44" t="s">
        <v>74</v>
      </c>
      <c r="AD366" s="45">
        <f>_xll.qlCalendarAdvance(calendar,AD365,AC366,,,trigger)</f>
        <v>53580</v>
      </c>
      <c r="AE366" s="45">
        <f>_xll.qlInterestRateIndexMaturity($V$5,AD366,trigger)</f>
        <v>53671</v>
      </c>
      <c r="AF366" s="49">
        <f>_xll.qlTenorBasisValue($V$13,AD366,trigger)</f>
        <v>2.5768247913086613E-4</v>
      </c>
      <c r="AG366" s="49">
        <f>_xll.qlTenorBasisForwardRate($V$13,AD366,_xll.ohTrigger($AA$9:$AA$12))</f>
        <v>1.5263122484103287E-2</v>
      </c>
      <c r="AH366" s="49">
        <f>_xll.qlTenorBasisForwardRate2($V$13,AD366,AE366,_xll.ohTrigger($AA$9:$AA$12))</f>
        <v>1.5263122484103287E-2</v>
      </c>
      <c r="AI366" s="49">
        <f>_xll.qlIndexFixing($V$5,_xll.qlInterestRateIndexFixingDate($V$5,AD366,trigger),,trigger)</f>
        <v>1.5534235554548739E-2</v>
      </c>
      <c r="AJ366" s="49">
        <f t="shared" si="21"/>
        <v>-2.7111307044545147E-4</v>
      </c>
      <c r="AK366" s="52">
        <f t="shared" si="22"/>
        <v>1.0177626216868678</v>
      </c>
    </row>
    <row r="367" spans="29:37" x14ac:dyDescent="0.2">
      <c r="AC367" s="44" t="s">
        <v>74</v>
      </c>
      <c r="AD367" s="45">
        <f>_xll.qlCalendarAdvance(calendar,AD366,AC367,,,trigger)</f>
        <v>53610</v>
      </c>
      <c r="AE367" s="45">
        <f>_xll.qlInterestRateIndexMaturity($V$5,AD367,trigger)</f>
        <v>53702</v>
      </c>
      <c r="AF367" s="49">
        <f>_xll.qlTenorBasisValue($V$13,AD367,trigger)</f>
        <v>2.563851739180471E-4</v>
      </c>
      <c r="AG367" s="49">
        <f>_xll.qlTenorBasisForwardRate($V$13,AD367,_xll.ohTrigger($AA$9:$AA$12))</f>
        <v>1.527490986524006E-2</v>
      </c>
      <c r="AH367" s="49">
        <f>_xll.qlTenorBasisForwardRate2($V$13,AD367,AE367,_xll.ohTrigger($AA$9:$AA$12))</f>
        <v>1.527490986524006E-2</v>
      </c>
      <c r="AI367" s="49">
        <f>_xll.qlIndexFixing($V$5,_xll.qlInterestRateIndexFixingDate($V$5,AD367,trigger),,trigger)</f>
        <v>1.5546843374036117E-2</v>
      </c>
      <c r="AJ367" s="49">
        <f t="shared" si="21"/>
        <v>-2.7193350879605761E-4</v>
      </c>
      <c r="AK367" s="52">
        <f t="shared" si="22"/>
        <v>1.0178026260838944</v>
      </c>
    </row>
    <row r="368" spans="29:37" x14ac:dyDescent="0.2">
      <c r="AC368" s="44" t="s">
        <v>74</v>
      </c>
      <c r="AD368" s="45">
        <f>_xll.qlCalendarAdvance(calendar,AD367,AC368,,,trigger)</f>
        <v>53643</v>
      </c>
      <c r="AE368" s="45">
        <f>_xll.qlInterestRateIndexMaturity($V$5,AD368,trigger)</f>
        <v>53735</v>
      </c>
      <c r="AF368" s="49">
        <f>_xll.qlTenorBasisValue($V$13,AD368,trigger)</f>
        <v>2.5497274956198476E-4</v>
      </c>
      <c r="AG368" s="49">
        <f>_xll.qlTenorBasisForwardRate($V$13,AD368,_xll.ohTrigger($AA$9:$AA$12))</f>
        <v>1.5286926450097662E-2</v>
      </c>
      <c r="AH368" s="49">
        <f>_xll.qlTenorBasisForwardRate2($V$13,AD368,AE368,_xll.ohTrigger($AA$9:$AA$12))</f>
        <v>1.5286926450097662E-2</v>
      </c>
      <c r="AI368" s="49">
        <f>_xll.qlIndexFixing($V$5,_xll.qlInterestRateIndexFixingDate($V$5,AD368,trigger),,trigger)</f>
        <v>1.5559432566454217E-2</v>
      </c>
      <c r="AJ368" s="49">
        <f t="shared" si="21"/>
        <v>-2.7250611635655508E-4</v>
      </c>
      <c r="AK368" s="52">
        <f t="shared" si="22"/>
        <v>1.0178260893218869</v>
      </c>
    </row>
    <row r="369" spans="29:37" x14ac:dyDescent="0.2">
      <c r="AC369" s="44" t="s">
        <v>74</v>
      </c>
      <c r="AD369" s="45">
        <f>_xll.qlCalendarAdvance(calendar,AD368,AC369,,,trigger)</f>
        <v>53673</v>
      </c>
      <c r="AE369" s="45">
        <f>_xll.qlInterestRateIndexMaturity($V$5,AD369,trigger)</f>
        <v>53763</v>
      </c>
      <c r="AF369" s="49">
        <f>_xll.qlTenorBasisValue($V$13,AD369,trigger)</f>
        <v>2.5370188973249011E-4</v>
      </c>
      <c r="AG369" s="49">
        <f>_xll.qlTenorBasisForwardRate($V$13,AD369,_xll.ohTrigger($AA$9:$AA$12))</f>
        <v>1.5296503697950214E-2</v>
      </c>
      <c r="AH369" s="49">
        <f>_xll.qlTenorBasisForwardRate2($V$13,AD369,AE369,_xll.ohTrigger($AA$9:$AA$12))</f>
        <v>1.5296503697950214E-2</v>
      </c>
      <c r="AI369" s="49">
        <f>_xll.qlIndexFixing($V$5,_xll.qlInterestRateIndexFixingDate($V$5,AD369,trigger),,trigger)</f>
        <v>1.5569236724744862E-2</v>
      </c>
      <c r="AJ369" s="49">
        <f t="shared" si="21"/>
        <v>-2.7273302679464706E-4</v>
      </c>
      <c r="AK369" s="52">
        <f t="shared" si="22"/>
        <v>1.0178297624202317</v>
      </c>
    </row>
    <row r="370" spans="29:37" x14ac:dyDescent="0.2">
      <c r="AC370" s="44" t="s">
        <v>74</v>
      </c>
      <c r="AD370" s="45">
        <f>_xll.qlCalendarAdvance(calendar,AD369,AC370,,,trigger)</f>
        <v>53706</v>
      </c>
      <c r="AE370" s="45">
        <f>_xll.qlInterestRateIndexMaturity($V$5,AD370,trigger)</f>
        <v>53798</v>
      </c>
      <c r="AF370" s="49">
        <f>_xll.qlTenorBasisValue($V$13,AD370,trigger)</f>
        <v>2.5231828634814541E-4</v>
      </c>
      <c r="AG370" s="49">
        <f>_xll.qlTenorBasisForwardRate($V$13,AD370,_xll.ohTrigger($AA$9:$AA$12))</f>
        <v>1.5308719872096874E-2</v>
      </c>
      <c r="AH370" s="49">
        <f>_xll.qlTenorBasisForwardRate2($V$13,AD370,AE370,_xll.ohTrigger($AA$9:$AA$12))</f>
        <v>1.5308719872096874E-2</v>
      </c>
      <c r="AI370" s="49">
        <f>_xll.qlIndexFixing($V$5,_xll.qlInterestRateIndexFixingDate($V$5,AD370,trigger),,trigger)</f>
        <v>1.5581459485694971E-2</v>
      </c>
      <c r="AJ370" s="49">
        <f t="shared" si="21"/>
        <v>-2.7273961359809695E-4</v>
      </c>
      <c r="AK370" s="52">
        <f t="shared" si="22"/>
        <v>1.0178159647492941</v>
      </c>
    </row>
    <row r="371" spans="29:37" x14ac:dyDescent="0.2">
      <c r="AC371" s="44" t="s">
        <v>74</v>
      </c>
      <c r="AD371" s="45">
        <f>_xll.qlCalendarAdvance(calendar,AD370,AC371,,,trigger)</f>
        <v>53737</v>
      </c>
      <c r="AE371" s="45">
        <f>_xll.qlInterestRateIndexMaturity($V$5,AD371,trigger)</f>
        <v>53826</v>
      </c>
      <c r="AF371" s="49">
        <f>_xll.qlTenorBasisValue($V$13,AD371,trigger)</f>
        <v>2.5103209851842713E-4</v>
      </c>
      <c r="AG371" s="49">
        <f>_xll.qlTenorBasisForwardRate($V$13,AD371,_xll.ohTrigger($AA$9:$AA$12))</f>
        <v>1.5317430311154958E-2</v>
      </c>
      <c r="AH371" s="49">
        <f>_xll.qlTenorBasisForwardRate2($V$13,AD371,AE371,_xll.ohTrigger($AA$9:$AA$12))</f>
        <v>1.5317430311154958E-2</v>
      </c>
      <c r="AI371" s="49">
        <f>_xll.qlIndexFixing($V$5,_xll.qlInterestRateIndexFixingDate($V$5,AD371,trigger),,trigger)</f>
        <v>1.5589871735970996E-2</v>
      </c>
      <c r="AJ371" s="49">
        <f t="shared" si="21"/>
        <v>-2.7244142481603825E-4</v>
      </c>
      <c r="AK371" s="52">
        <f t="shared" si="22"/>
        <v>1.0177863662038424</v>
      </c>
    </row>
    <row r="372" spans="29:37" x14ac:dyDescent="0.2">
      <c r="AC372" s="44" t="s">
        <v>74</v>
      </c>
      <c r="AD372" s="45">
        <f>_xll.qlCalendarAdvance(calendar,AD371,AC372,,,trigger)</f>
        <v>53765</v>
      </c>
      <c r="AE372" s="45">
        <f>_xll.qlInterestRateIndexMaturity($V$5,AD372,trigger)</f>
        <v>53857</v>
      </c>
      <c r="AF372" s="49">
        <f>_xll.qlTenorBasisValue($V$13,AD372,trigger)</f>
        <v>2.4988156988849916E-4</v>
      </c>
      <c r="AG372" s="49">
        <f>_xll.qlTenorBasisForwardRate($V$13,AD372,_xll.ohTrigger($AA$9:$AA$12))</f>
        <v>1.5327733991223893E-2</v>
      </c>
      <c r="AH372" s="49">
        <f>_xll.qlTenorBasisForwardRate2($V$13,AD372,AE372,_xll.ohTrigger($AA$9:$AA$12))</f>
        <v>1.5327733991223893E-2</v>
      </c>
      <c r="AI372" s="49">
        <f>_xll.qlIndexFixing($V$5,_xll.qlInterestRateIndexFixingDate($V$5,AD372,trigger),,trigger)</f>
        <v>1.5599699223478593E-2</v>
      </c>
      <c r="AJ372" s="49">
        <f t="shared" si="21"/>
        <v>-2.719652322547006E-4</v>
      </c>
      <c r="AK372" s="52">
        <f t="shared" si="22"/>
        <v>1.0177433423890587</v>
      </c>
    </row>
    <row r="373" spans="29:37" x14ac:dyDescent="0.2">
      <c r="AC373" s="44" t="s">
        <v>74</v>
      </c>
      <c r="AD373" s="45">
        <f>_xll.qlCalendarAdvance(calendar,AD372,AC373,,,trigger)</f>
        <v>53798</v>
      </c>
      <c r="AE373" s="45">
        <f>_xll.qlInterestRateIndexMaturity($V$5,AD373,trigger)</f>
        <v>53889</v>
      </c>
      <c r="AF373" s="49">
        <f>_xll.qlTenorBasisValue($V$13,AD373,trigger)</f>
        <v>2.4853910072031001E-4</v>
      </c>
      <c r="AG373" s="49">
        <f>_xll.qlTenorBasisForwardRate($V$13,AD373,_xll.ohTrigger($AA$9:$AA$12))</f>
        <v>1.5337295684470955E-2</v>
      </c>
      <c r="AH373" s="49">
        <f>_xll.qlTenorBasisForwardRate2($V$13,AD373,AE373,_xll.ohTrigger($AA$9:$AA$12))</f>
        <v>1.5337295684470955E-2</v>
      </c>
      <c r="AI373" s="49">
        <f>_xll.qlIndexFixing($V$5,_xll.qlInterestRateIndexFixingDate($V$5,AD373,trigger),,trigger)</f>
        <v>1.5608426824346315E-2</v>
      </c>
      <c r="AJ373" s="49">
        <f t="shared" si="21"/>
        <v>-2.711311398753604E-4</v>
      </c>
      <c r="AK373" s="52">
        <f t="shared" si="22"/>
        <v>1.0176778974242429</v>
      </c>
    </row>
    <row r="374" spans="29:37" x14ac:dyDescent="0.2">
      <c r="AC374" s="44" t="s">
        <v>74</v>
      </c>
      <c r="AD374" s="45">
        <f>_xll.qlCalendarAdvance(calendar,AD373,AC374,,,trigger)</f>
        <v>53828</v>
      </c>
      <c r="AE374" s="45">
        <f>_xll.qlInterestRateIndexMaturity($V$5,AD374,trigger)</f>
        <v>53920</v>
      </c>
      <c r="AF374" s="49">
        <f>_xll.qlTenorBasisValue($V$13,AD374,trigger)</f>
        <v>2.4733124573552031E-4</v>
      </c>
      <c r="AG374" s="49">
        <f>_xll.qlTenorBasisForwardRate($V$13,AD374,_xll.ohTrigger($AA$9:$AA$12))</f>
        <v>1.5346508641051738E-2</v>
      </c>
      <c r="AH374" s="49">
        <f>_xll.qlTenorBasisForwardRate2($V$13,AD374,AE374,_xll.ohTrigger($AA$9:$AA$12))</f>
        <v>1.5346508641051738E-2</v>
      </c>
      <c r="AI374" s="49">
        <f>_xll.qlIndexFixing($V$5,_xll.qlInterestRateIndexFixingDate($V$5,AD374,trigger),,trigger)</f>
        <v>1.5616624927458706E-2</v>
      </c>
      <c r="AJ374" s="49">
        <f t="shared" si="21"/>
        <v>-2.7011628640696839E-4</v>
      </c>
      <c r="AK374" s="52">
        <f t="shared" si="22"/>
        <v>1.0176011555934235</v>
      </c>
    </row>
    <row r="375" spans="29:37" x14ac:dyDescent="0.2">
      <c r="AC375" s="44" t="s">
        <v>74</v>
      </c>
      <c r="AD375" s="45">
        <f>_xll.qlCalendarAdvance(calendar,AD374,AC375,,,trigger)</f>
        <v>53860</v>
      </c>
      <c r="AE375" s="45">
        <f>_xll.qlInterestRateIndexMaturity($V$5,AD375,trigger)</f>
        <v>53952</v>
      </c>
      <c r="AF375" s="49">
        <f>_xll.qlTenorBasisValue($V$13,AD375,trigger)</f>
        <v>2.4605593994997431E-4</v>
      </c>
      <c r="AG375" s="49">
        <f>_xll.qlTenorBasisForwardRate($V$13,AD375,_xll.ohTrigger($AA$9:$AA$12))</f>
        <v>1.5355427764574089E-2</v>
      </c>
      <c r="AH375" s="49">
        <f>_xll.qlTenorBasisForwardRate2($V$13,AD375,AE375,_xll.ohTrigger($AA$9:$AA$12))</f>
        <v>1.5355427764574089E-2</v>
      </c>
      <c r="AI375" s="49">
        <f>_xll.qlIndexFixing($V$5,_xll.qlInterestRateIndexFixingDate($V$5,AD375,trigger),,trigger)</f>
        <v>1.562421326491276E-2</v>
      </c>
      <c r="AJ375" s="49">
        <f t="shared" si="21"/>
        <v>-2.6878550033867035E-4</v>
      </c>
      <c r="AK375" s="52">
        <f t="shared" si="22"/>
        <v>1.0175042665342593</v>
      </c>
    </row>
    <row r="376" spans="29:37" x14ac:dyDescent="0.2">
      <c r="AC376" s="44" t="s">
        <v>74</v>
      </c>
      <c r="AD376" s="45">
        <f>_xll.qlCalendarAdvance(calendar,AD375,AC376,,,trigger)</f>
        <v>53890</v>
      </c>
      <c r="AE376" s="45">
        <f>_xll.qlInterestRateIndexMaturity($V$5,AD376,trigger)</f>
        <v>53982</v>
      </c>
      <c r="AF376" s="49">
        <f>_xll.qlTenorBasisValue($V$13,AD376,trigger)</f>
        <v>2.448724849240473E-4</v>
      </c>
      <c r="AG376" s="49">
        <f>_xll.qlTenorBasisForwardRate($V$13,AD376,_xll.ohTrigger($AA$9:$AA$12))</f>
        <v>1.5363405542807768E-2</v>
      </c>
      <c r="AH376" s="49">
        <f>_xll.qlTenorBasisForwardRate2($V$13,AD376,AE376,_xll.ohTrigger($AA$9:$AA$12))</f>
        <v>1.5363405542807768E-2</v>
      </c>
      <c r="AI376" s="49">
        <f>_xll.qlIndexFixing($V$5,_xll.qlInterestRateIndexFixingDate($V$5,AD376,trigger),,trigger)</f>
        <v>1.563071007234566E-2</v>
      </c>
      <c r="AJ376" s="49">
        <f t="shared" si="21"/>
        <v>-2.6730452953789216E-4</v>
      </c>
      <c r="AK376" s="52">
        <f t="shared" si="22"/>
        <v>1.0173987810705829</v>
      </c>
    </row>
    <row r="377" spans="29:37" x14ac:dyDescent="0.2">
      <c r="AC377" s="44" t="s">
        <v>74</v>
      </c>
      <c r="AD377" s="45">
        <f>_xll.qlCalendarAdvance(calendar,AD376,AC377,,,trigger)</f>
        <v>53923</v>
      </c>
      <c r="AE377" s="45">
        <f>_xll.qlInterestRateIndexMaturity($V$5,AD377,trigger)</f>
        <v>54015</v>
      </c>
      <c r="AF377" s="49">
        <f>_xll.qlTenorBasisValue($V$13,AD377,trigger)</f>
        <v>2.4358413050717368E-4</v>
      </c>
      <c r="AG377" s="49">
        <f>_xll.qlTenorBasisForwardRate($V$13,AD377,_xll.ohTrigger($AA$9:$AA$12))</f>
        <v>1.5371746675171707E-2</v>
      </c>
      <c r="AH377" s="49">
        <f>_xll.qlTenorBasisForwardRate2($V$13,AD377,AE377,_xll.ohTrigger($AA$9:$AA$12))</f>
        <v>1.5371746675171707E-2</v>
      </c>
      <c r="AI377" s="49">
        <f>_xll.qlIndexFixing($V$5,_xll.qlInterestRateIndexFixingDate($V$5,AD377,trigger),,trigger)</f>
        <v>1.563716662071726E-2</v>
      </c>
      <c r="AJ377" s="49">
        <f t="shared" si="21"/>
        <v>-2.6541994554555269E-4</v>
      </c>
      <c r="AK377" s="52">
        <f t="shared" si="22"/>
        <v>1.0172667395029515</v>
      </c>
    </row>
    <row r="378" spans="29:37" x14ac:dyDescent="0.2">
      <c r="AC378" s="44" t="s">
        <v>74</v>
      </c>
      <c r="AD378" s="45">
        <f>_xll.qlCalendarAdvance(calendar,AD377,AC378,,,trigger)</f>
        <v>53954</v>
      </c>
      <c r="AE378" s="45">
        <f>_xll.qlInterestRateIndexMaturity($V$5,AD378,trigger)</f>
        <v>54045</v>
      </c>
      <c r="AF378" s="49">
        <f>_xll.qlTenorBasisValue($V$13,AD378,trigger)</f>
        <v>2.423865700039455E-4</v>
      </c>
      <c r="AG378" s="49">
        <f>_xll.qlTenorBasisForwardRate($V$13,AD378,_xll.ohTrigger($AA$9:$AA$12))</f>
        <v>1.5378721529727059E-2</v>
      </c>
      <c r="AH378" s="49">
        <f>_xll.qlTenorBasisForwardRate2($V$13,AD378,AE378,_xll.ohTrigger($AA$9:$AA$12))</f>
        <v>1.5378721529727059E-2</v>
      </c>
      <c r="AI378" s="49">
        <f>_xll.qlIndexFixing($V$5,_xll.qlInterestRateIndexFixingDate($V$5,AD378,trigger),,trigger)</f>
        <v>1.5642156974940674E-2</v>
      </c>
      <c r="AJ378" s="49">
        <f t="shared" si="21"/>
        <v>-2.6343544521361534E-4</v>
      </c>
      <c r="AK378" s="52">
        <f t="shared" si="22"/>
        <v>1.0171298664004282</v>
      </c>
    </row>
    <row r="379" spans="29:37" x14ac:dyDescent="0.2">
      <c r="AC379" s="44" t="s">
        <v>74</v>
      </c>
      <c r="AD379" s="45">
        <f>_xll.qlCalendarAdvance(calendar,AD378,AC379,,,trigger)</f>
        <v>53986</v>
      </c>
      <c r="AE379" s="45">
        <f>_xll.qlInterestRateIndexMaturity($V$5,AD379,trigger)</f>
        <v>54078</v>
      </c>
      <c r="AF379" s="49">
        <f>_xll.qlTenorBasisValue($V$13,AD379,trigger)</f>
        <v>2.4116317193664021E-4</v>
      </c>
      <c r="AG379" s="49">
        <f>_xll.qlTenorBasisForwardRate($V$13,AD379,_xll.ohTrigger($AA$9:$AA$12))</f>
        <v>1.5386386346091579E-2</v>
      </c>
      <c r="AH379" s="49">
        <f>_xll.qlTenorBasisForwardRate2($V$13,AD379,AE379,_xll.ohTrigger($AA$9:$AA$12))</f>
        <v>1.5386386346091579E-2</v>
      </c>
      <c r="AI379" s="49">
        <f>_xll.qlIndexFixing($V$5,_xll.qlInterestRateIndexFixingDate($V$5,AD379,trigger),,trigger)</f>
        <v>1.5647485648670252E-2</v>
      </c>
      <c r="AJ379" s="49">
        <f t="shared" si="21"/>
        <v>-2.6109930257867293E-4</v>
      </c>
      <c r="AK379" s="52">
        <f t="shared" si="22"/>
        <v>1.0169695012659679</v>
      </c>
    </row>
    <row r="380" spans="29:37" x14ac:dyDescent="0.2">
      <c r="AC380" s="44" t="s">
        <v>74</v>
      </c>
      <c r="AD380" s="45">
        <f>_xll.qlCalendarAdvance(calendar,AD379,AC380,,,trigger)</f>
        <v>54017</v>
      </c>
      <c r="AE380" s="45">
        <f>_xll.qlInterestRateIndexMaturity($V$5,AD380,trigger)</f>
        <v>54109</v>
      </c>
      <c r="AF380" s="49">
        <f>_xll.qlTenorBasisValue($V$13,AD380,trigger)</f>
        <v>2.3999028250163104E-4</v>
      </c>
      <c r="AG380" s="49">
        <f>_xll.qlTenorBasisForwardRate($V$13,AD380,_xll.ohTrigger($AA$9:$AA$12))</f>
        <v>1.5392961229830771E-2</v>
      </c>
      <c r="AH380" s="49">
        <f>_xll.qlTenorBasisForwardRate2($V$13,AD380,AE380,_xll.ohTrigger($AA$9:$AA$12))</f>
        <v>1.5392961229830771E-2</v>
      </c>
      <c r="AI380" s="49">
        <f>_xll.qlIndexFixing($V$5,_xll.qlInterestRateIndexFixingDate($V$5,AD380,trigger),,trigger)</f>
        <v>1.5651596210517676E-2</v>
      </c>
      <c r="AJ380" s="49">
        <f t="shared" si="21"/>
        <v>-2.5863498068690559E-4</v>
      </c>
      <c r="AK380" s="52">
        <f t="shared" si="22"/>
        <v>1.0168021589105081</v>
      </c>
    </row>
    <row r="381" spans="29:37" x14ac:dyDescent="0.2">
      <c r="AC381" s="44" t="s">
        <v>74</v>
      </c>
      <c r="AD381" s="45">
        <f>_xll.qlCalendarAdvance(calendar,AD380,AC381,,,trigger)</f>
        <v>54049</v>
      </c>
      <c r="AE381" s="45">
        <f>_xll.qlInterestRateIndexMaturity($V$5,AD381,trigger)</f>
        <v>54140</v>
      </c>
      <c r="AF381" s="49">
        <f>_xll.qlTenorBasisValue($V$13,AD381,trigger)</f>
        <v>2.3879211114068589E-4</v>
      </c>
      <c r="AG381" s="49">
        <f>_xll.qlTenorBasisForwardRate($V$13,AD381,_xll.ohTrigger($AA$9:$AA$12))</f>
        <v>1.5398885164012829E-2</v>
      </c>
      <c r="AH381" s="49">
        <f>_xll.qlTenorBasisForwardRate2($V$13,AD381,AE381,_xll.ohTrigger($AA$9:$AA$12))</f>
        <v>1.5398885164012829E-2</v>
      </c>
      <c r="AI381" s="49">
        <f>_xll.qlIndexFixing($V$5,_xll.qlInterestRateIndexFixingDate($V$5,AD381,trigger),,trigger)</f>
        <v>1.5654784835331437E-2</v>
      </c>
      <c r="AJ381" s="49">
        <f t="shared" si="21"/>
        <v>-2.5589967131860875E-4</v>
      </c>
      <c r="AK381" s="52">
        <f t="shared" si="22"/>
        <v>1.0166180647880045</v>
      </c>
    </row>
    <row r="382" spans="29:37" x14ac:dyDescent="0.2">
      <c r="AC382" s="44" t="s">
        <v>74</v>
      </c>
      <c r="AD382" s="45">
        <f>_xll.qlCalendarAdvance(calendar,AD381,AC382,,,trigger)</f>
        <v>54080</v>
      </c>
      <c r="AE382" s="45">
        <f>_xll.qlInterestRateIndexMaturity($V$5,AD382,trigger)</f>
        <v>54171</v>
      </c>
      <c r="AF382" s="49">
        <f>_xll.qlTenorBasisValue($V$13,AD382,trigger)</f>
        <v>2.3764342916934183E-4</v>
      </c>
      <c r="AG382" s="49">
        <f>_xll.qlTenorBasisForwardRate($V$13,AD382,_xll.ohTrigger($AA$9:$AA$12))</f>
        <v>1.5404605746820284E-2</v>
      </c>
      <c r="AH382" s="49">
        <f>_xll.qlTenorBasisForwardRate2($V$13,AD382,AE382,_xll.ohTrigger($AA$9:$AA$12))</f>
        <v>1.5404605746820284E-2</v>
      </c>
      <c r="AI382" s="49">
        <f>_xll.qlIndexFixing($V$5,_xll.qlInterestRateIndexFixingDate($V$5,AD382,trigger),,trigger)</f>
        <v>1.5657609289712587E-2</v>
      </c>
      <c r="AJ382" s="49">
        <f t="shared" si="21"/>
        <v>-2.530035428923022E-4</v>
      </c>
      <c r="AK382" s="52">
        <f t="shared" si="22"/>
        <v>1.0164238895204782</v>
      </c>
    </row>
    <row r="383" spans="29:37" x14ac:dyDescent="0.2">
      <c r="AC383" s="44" t="s">
        <v>74</v>
      </c>
      <c r="AD383" s="45">
        <f>_xll.qlCalendarAdvance(calendar,AD382,AC383,,,trigger)</f>
        <v>54112</v>
      </c>
      <c r="AE383" s="45">
        <f>_xll.qlInterestRateIndexMaturity($V$5,AD383,trigger)</f>
        <v>54203</v>
      </c>
      <c r="AF383" s="49">
        <f>_xll.qlTenorBasisValue($V$13,AD383,trigger)</f>
        <v>2.364700096603344E-4</v>
      </c>
      <c r="AG383" s="49">
        <f>_xll.qlTenorBasisForwardRate($V$13,AD383,_xll.ohTrigger($AA$9:$AA$12))</f>
        <v>1.5410058868847184E-2</v>
      </c>
      <c r="AH383" s="49">
        <f>_xll.qlTenorBasisForwardRate2($V$13,AD383,AE383,_xll.ohTrigger($AA$9:$AA$12))</f>
        <v>1.5410058868847184E-2</v>
      </c>
      <c r="AI383" s="49">
        <f>_xll.qlIndexFixing($V$5,_xll.qlInterestRateIndexFixingDate($V$5,AD383,trigger),,trigger)</f>
        <v>1.5659855838187749E-2</v>
      </c>
      <c r="AJ383" s="49">
        <f t="shared" si="21"/>
        <v>-2.4979696934056446E-4</v>
      </c>
      <c r="AK383" s="52">
        <f t="shared" si="22"/>
        <v>1.0162099944890899</v>
      </c>
    </row>
    <row r="384" spans="29:37" x14ac:dyDescent="0.2">
      <c r="AC384" s="44" t="s">
        <v>74</v>
      </c>
      <c r="AD384" s="45">
        <f>_xll.qlCalendarAdvance(calendar,AD383,AC384,,,trigger)</f>
        <v>54141</v>
      </c>
      <c r="AE384" s="45">
        <f>_xll.qlInterestRateIndexMaturity($V$5,AD384,trigger)</f>
        <v>54233</v>
      </c>
      <c r="AF384" s="49">
        <f>_xll.qlTenorBasisValue($V$13,AD384,trigger)</f>
        <v>2.3541730605663327E-4</v>
      </c>
      <c r="AG384" s="49">
        <f>_xll.qlTenorBasisForwardRate($V$13,AD384,_xll.ohTrigger($AA$9:$AA$12))</f>
        <v>1.5415000786495676E-2</v>
      </c>
      <c r="AH384" s="49">
        <f>_xll.qlTenorBasisForwardRate2($V$13,AD384,AE384,_xll.ohTrigger($AA$9:$AA$12))</f>
        <v>1.5415000786495676E-2</v>
      </c>
      <c r="AI384" s="49">
        <f>_xll.qlIndexFixing($V$5,_xll.qlInterestRateIndexFixingDate($V$5,AD384,trigger),,trigger)</f>
        <v>1.5661659966145651E-2</v>
      </c>
      <c r="AJ384" s="49">
        <f t="shared" si="21"/>
        <v>-2.4665917964997522E-4</v>
      </c>
      <c r="AK384" s="52">
        <f t="shared" si="22"/>
        <v>1.0160012434035075</v>
      </c>
    </row>
    <row r="385" spans="29:37" x14ac:dyDescent="0.2">
      <c r="AC385" s="44" t="s">
        <v>74</v>
      </c>
      <c r="AD385" s="45">
        <f>_xll.qlCalendarAdvance(calendar,AD384,AC385,,,trigger)</f>
        <v>54172</v>
      </c>
      <c r="AE385" s="45">
        <f>_xll.qlInterestRateIndexMaturity($V$5,AD385,trigger)</f>
        <v>54263</v>
      </c>
      <c r="AF385" s="49">
        <f>_xll.qlTenorBasisValue($V$13,AD385,trigger)</f>
        <v>2.3430315667367636E-4</v>
      </c>
      <c r="AG385" s="49">
        <f>_xll.qlTenorBasisForwardRate($V$13,AD385,_xll.ohTrigger($AA$9:$AA$12))</f>
        <v>1.5419027595618546E-2</v>
      </c>
      <c r="AH385" s="49">
        <f>_xll.qlTenorBasisForwardRate2($V$13,AD385,AE385,_xll.ohTrigger($AA$9:$AA$12))</f>
        <v>1.5419027595618546E-2</v>
      </c>
      <c r="AI385" s="49">
        <f>_xll.qlIndexFixing($V$5,_xll.qlInterestRateIndexFixingDate($V$5,AD385,trigger),,trigger)</f>
        <v>1.5662236279687929E-2</v>
      </c>
      <c r="AJ385" s="49">
        <f t="shared" si="21"/>
        <v>-2.432086840693827E-4</v>
      </c>
      <c r="AK385" s="52">
        <f t="shared" si="22"/>
        <v>1.0157732828844857</v>
      </c>
    </row>
    <row r="386" spans="29:37" x14ac:dyDescent="0.2">
      <c r="AC386" s="44" t="s">
        <v>74</v>
      </c>
      <c r="AD386" s="45">
        <f>_xll.qlCalendarAdvance(calendar,AD385,AC386,,,trigger)</f>
        <v>54203</v>
      </c>
      <c r="AE386" s="45">
        <f>_xll.qlInterestRateIndexMaturity($V$5,AD386,trigger)</f>
        <v>54295</v>
      </c>
      <c r="AF386" s="49">
        <f>_xll.qlTenorBasisValue($V$13,AD386,trigger)</f>
        <v>2.3320042790754265E-4</v>
      </c>
      <c r="AG386" s="49">
        <f>_xll.qlTenorBasisForwardRate($V$13,AD386,_xll.ohTrigger($AA$9:$AA$12))</f>
        <v>1.5423397231063998E-2</v>
      </c>
      <c r="AH386" s="49">
        <f>_xll.qlTenorBasisForwardRate2($V$13,AD386,AE386,_xll.ohTrigger($AA$9:$AA$12))</f>
        <v>1.5423397231063998E-2</v>
      </c>
      <c r="AI386" s="49">
        <f>_xll.qlIndexFixing($V$5,_xll.qlInterestRateIndexFixingDate($V$5,AD386,trigger),,trigger)</f>
        <v>1.566286473283467E-2</v>
      </c>
      <c r="AJ386" s="49">
        <f t="shared" si="21"/>
        <v>-2.3946750177067204E-4</v>
      </c>
      <c r="AK386" s="52">
        <f t="shared" si="22"/>
        <v>1.0155262487364565</v>
      </c>
    </row>
    <row r="387" spans="29:37" x14ac:dyDescent="0.2">
      <c r="AC387" s="44" t="s">
        <v>74</v>
      </c>
      <c r="AD387" s="45">
        <f>_xll.qlCalendarAdvance(calendar,AD386,AC387,,,trigger)</f>
        <v>54234</v>
      </c>
      <c r="AE387" s="45">
        <f>_xll.qlInterestRateIndexMaturity($V$5,AD387,trigger)</f>
        <v>54326</v>
      </c>
      <c r="AF387" s="49">
        <f>_xll.qlTenorBasisValue($V$13,AD387,trigger)</f>
        <v>2.3210901259390989E-4</v>
      </c>
      <c r="AG387" s="49">
        <f>_xll.qlTenorBasisForwardRate($V$13,AD387,_xll.ohTrigger($AA$9:$AA$12))</f>
        <v>1.5426922789917551E-2</v>
      </c>
      <c r="AH387" s="49">
        <f>_xll.qlTenorBasisForwardRate2($V$13,AD387,AE387,_xll.ohTrigger($AA$9:$AA$12))</f>
        <v>1.5426922789917551E-2</v>
      </c>
      <c r="AI387" s="49">
        <f>_xll.qlIndexFixing($V$5,_xll.qlInterestRateIndexFixingDate($V$5,AD387,trigger),,trigger)</f>
        <v>1.566251033655626E-2</v>
      </c>
      <c r="AJ387" s="49">
        <f t="shared" si="21"/>
        <v>-2.355875466387089E-4</v>
      </c>
      <c r="AK387" s="52">
        <f t="shared" si="22"/>
        <v>1.015271195030073</v>
      </c>
    </row>
    <row r="388" spans="29:37" x14ac:dyDescent="0.2">
      <c r="AC388" s="44" t="s">
        <v>74</v>
      </c>
      <c r="AD388" s="45">
        <f>_xll.qlCalendarAdvance(calendar,AD387,AC388,,,trigger)</f>
        <v>54266</v>
      </c>
      <c r="AE388" s="45">
        <f>_xll.qlInterestRateIndexMaturity($V$5,AD388,trigger)</f>
        <v>54358</v>
      </c>
      <c r="AF388" s="49">
        <f>_xll.qlTenorBasisValue($V$13,AD388,trigger)</f>
        <v>2.3099414437836808E-4</v>
      </c>
      <c r="AG388" s="49">
        <f>_xll.qlTenorBasisForwardRate($V$13,AD388,_xll.ohTrigger($AA$9:$AA$12))</f>
        <v>1.5430084925545677E-2</v>
      </c>
      <c r="AH388" s="49">
        <f>_xll.qlTenorBasisForwardRate2($V$13,AD388,AE388,_xll.ohTrigger($AA$9:$AA$12))</f>
        <v>1.5430084925545677E-2</v>
      </c>
      <c r="AI388" s="49">
        <f>_xll.qlIndexFixing($V$5,_xll.qlInterestRateIndexFixingDate($V$5,AD388,trigger),,trigger)</f>
        <v>1.5661475459465279E-2</v>
      </c>
      <c r="AJ388" s="49">
        <f t="shared" ref="AJ388:AJ451" si="23">AG388-AI388</f>
        <v>-2.313905339196027E-4</v>
      </c>
      <c r="AK388" s="52">
        <f t="shared" ref="AK388:AK451" si="24">AI388/AH388</f>
        <v>1.0149960635366639</v>
      </c>
    </row>
    <row r="389" spans="29:37" x14ac:dyDescent="0.2">
      <c r="AC389" s="44" t="s">
        <v>74</v>
      </c>
      <c r="AD389" s="45">
        <f>_xll.qlCalendarAdvance(calendar,AD388,AC389,,,trigger)</f>
        <v>54297</v>
      </c>
      <c r="AE389" s="45">
        <f>_xll.qlInterestRateIndexMaturity($V$5,AD389,trigger)</f>
        <v>54389</v>
      </c>
      <c r="AF389" s="49">
        <f>_xll.qlTenorBasisValue($V$13,AD389,trigger)</f>
        <v>2.2992539418911483E-4</v>
      </c>
      <c r="AG389" s="49">
        <f>_xll.qlTenorBasisForwardRate($V$13,AD389,_xll.ohTrigger($AA$9:$AA$12))</f>
        <v>1.5432681069045854E-2</v>
      </c>
      <c r="AH389" s="49">
        <f>_xll.qlTenorBasisForwardRate2($V$13,AD389,AE389,_xll.ohTrigger($AA$9:$AA$12))</f>
        <v>1.5432681069045854E-2</v>
      </c>
      <c r="AI389" s="49">
        <f>_xll.qlIndexFixing($V$5,_xll.qlInterestRateIndexFixingDate($V$5,AD389,trigger),,trigger)</f>
        <v>1.5659824781882832E-2</v>
      </c>
      <c r="AJ389" s="49">
        <f t="shared" si="23"/>
        <v>-2.2714371283697778E-4</v>
      </c>
      <c r="AK389" s="52">
        <f t="shared" si="24"/>
        <v>1.0147183572200278</v>
      </c>
    </row>
    <row r="390" spans="29:37" x14ac:dyDescent="0.2">
      <c r="AC390" s="44" t="s">
        <v>74</v>
      </c>
      <c r="AD390" s="45">
        <f>_xll.qlCalendarAdvance(calendar,AD389,AC390,,,trigger)</f>
        <v>54329</v>
      </c>
      <c r="AE390" s="45">
        <f>_xll.qlInterestRateIndexMaturity($V$5,AD390,trigger)</f>
        <v>54420</v>
      </c>
      <c r="AF390" s="49">
        <f>_xll.qlTenorBasisValue($V$13,AD390,trigger)</f>
        <v>2.2883369828454294E-4</v>
      </c>
      <c r="AG390" s="49">
        <f>_xll.qlTenorBasisForwardRate($V$13,AD390,_xll.ohTrigger($AA$9:$AA$12))</f>
        <v>1.5434516425085022E-2</v>
      </c>
      <c r="AH390" s="49">
        <f>_xll.qlTenorBasisForwardRate2($V$13,AD390,AE390,_xll.ohTrigger($AA$9:$AA$12))</f>
        <v>1.5434516425085022E-2</v>
      </c>
      <c r="AI390" s="49">
        <f>_xll.qlIndexFixing($V$5,_xll.qlInterestRateIndexFixingDate($V$5,AD390,trigger),,trigger)</f>
        <v>1.565715913690964E-2</v>
      </c>
      <c r="AJ390" s="49">
        <f t="shared" si="23"/>
        <v>-2.2264271182461867E-4</v>
      </c>
      <c r="AK390" s="52">
        <f t="shared" si="24"/>
        <v>1.0144249878449556</v>
      </c>
    </row>
    <row r="391" spans="29:37" x14ac:dyDescent="0.2">
      <c r="AC391" s="44" t="s">
        <v>74</v>
      </c>
      <c r="AD391" s="45">
        <f>_xll.qlCalendarAdvance(calendar,AD390,AC391,,,trigger)</f>
        <v>54359</v>
      </c>
      <c r="AE391" s="45">
        <f>_xll.qlInterestRateIndexMaturity($V$5,AD391,trigger)</f>
        <v>54451</v>
      </c>
      <c r="AF391" s="49">
        <f>_xll.qlTenorBasisValue($V$13,AD391,trigger)</f>
        <v>2.2782077080404887E-4</v>
      </c>
      <c r="AG391" s="49">
        <f>_xll.qlTenorBasisForwardRate($V$13,AD391,_xll.ohTrigger($AA$9:$AA$12))</f>
        <v>1.5436474704543767E-2</v>
      </c>
      <c r="AH391" s="49">
        <f>_xll.qlTenorBasisForwardRate2($V$13,AD391,AE391,_xll.ohTrigger($AA$9:$AA$12))</f>
        <v>1.5436474704543767E-2</v>
      </c>
      <c r="AI391" s="49">
        <f>_xll.qlIndexFixing($V$5,_xll.qlInterestRateIndexFixingDate($V$5,AD391,trigger),,trigger)</f>
        <v>1.5654609872890374E-2</v>
      </c>
      <c r="AJ391" s="49">
        <f t="shared" si="23"/>
        <v>-2.18135168346607E-4</v>
      </c>
      <c r="AK391" s="52">
        <f t="shared" si="24"/>
        <v>1.0141311518673624</v>
      </c>
    </row>
    <row r="392" spans="29:37" x14ac:dyDescent="0.2">
      <c r="AC392" s="44" t="s">
        <v>74</v>
      </c>
      <c r="AD392" s="45">
        <f>_xll.qlCalendarAdvance(calendar,AD391,AC392,,,trigger)</f>
        <v>54392</v>
      </c>
      <c r="AE392" s="45">
        <f>_xll.qlInterestRateIndexMaturity($V$5,AD392,trigger)</f>
        <v>54480</v>
      </c>
      <c r="AF392" s="49">
        <f>_xll.qlTenorBasisValue($V$13,AD392,trigger)</f>
        <v>2.267182149262707E-4</v>
      </c>
      <c r="AG392" s="49">
        <f>_xll.qlTenorBasisForwardRate($V$13,AD392,_xll.ohTrigger($AA$9:$AA$12))</f>
        <v>1.5436355347227286E-2</v>
      </c>
      <c r="AH392" s="49">
        <f>_xll.qlTenorBasisForwardRate2($V$13,AD392,AE392,_xll.ohTrigger($AA$9:$AA$12))</f>
        <v>1.5436355347227286E-2</v>
      </c>
      <c r="AI392" s="49">
        <f>_xll.qlIndexFixing($V$5,_xll.qlInterestRateIndexFixingDate($V$5,AD392,trigger),,trigger)</f>
        <v>1.5649706579662765E-2</v>
      </c>
      <c r="AJ392" s="49">
        <f t="shared" si="23"/>
        <v>-2.1335123243547936E-4</v>
      </c>
      <c r="AK392" s="52">
        <f t="shared" si="24"/>
        <v>1.0138213475678897</v>
      </c>
    </row>
    <row r="393" spans="29:37" x14ac:dyDescent="0.2">
      <c r="AC393" s="44" t="s">
        <v>74</v>
      </c>
      <c r="AD393" s="45">
        <f>_xll.qlCalendarAdvance(calendar,AD392,AC393,,,trigger)</f>
        <v>54422</v>
      </c>
      <c r="AE393" s="45">
        <f>_xll.qlInterestRateIndexMaturity($V$5,AD393,trigger)</f>
        <v>54512</v>
      </c>
      <c r="AF393" s="49">
        <f>_xll.qlTenorBasisValue($V$13,AD393,trigger)</f>
        <v>2.2572639491211214E-4</v>
      </c>
      <c r="AG393" s="49">
        <f>_xll.qlTenorBasisForwardRate($V$13,AD393,_xll.ohTrigger($AA$9:$AA$12))</f>
        <v>1.5437717911394699E-2</v>
      </c>
      <c r="AH393" s="49">
        <f>_xll.qlTenorBasisForwardRate2($V$13,AD393,AE393,_xll.ohTrigger($AA$9:$AA$12))</f>
        <v>1.5437717911394699E-2</v>
      </c>
      <c r="AI393" s="49">
        <f>_xll.qlIndexFixing($V$5,_xll.qlInterestRateIndexFixingDate($V$5,AD393,trigger),,trigger)</f>
        <v>1.5646174491982023E-2</v>
      </c>
      <c r="AJ393" s="49">
        <f t="shared" si="23"/>
        <v>-2.0845658058732397E-4</v>
      </c>
      <c r="AK393" s="52">
        <f t="shared" si="24"/>
        <v>1.0135030696754384</v>
      </c>
    </row>
    <row r="394" spans="29:37" x14ac:dyDescent="0.2">
      <c r="AC394" s="44" t="s">
        <v>74</v>
      </c>
      <c r="AD394" s="45">
        <f>_xll.qlCalendarAdvance(calendar,AD393,AC394,,,trigger)</f>
        <v>54455</v>
      </c>
      <c r="AE394" s="45">
        <f>_xll.qlInterestRateIndexMaturity($V$5,AD394,trigger)</f>
        <v>54546</v>
      </c>
      <c r="AF394" s="49">
        <f>_xll.qlTenorBasisValue($V$13,AD394,trigger)</f>
        <v>2.2464683363081976E-4</v>
      </c>
      <c r="AG394" s="49">
        <f>_xll.qlTenorBasisForwardRate($V$13,AD394,_xll.ohTrigger($AA$9:$AA$12))</f>
        <v>1.543826668977283E-2</v>
      </c>
      <c r="AH394" s="49">
        <f>_xll.qlTenorBasisForwardRate2($V$13,AD394,AE394,_xll.ohTrigger($AA$9:$AA$12))</f>
        <v>1.543826668977283E-2</v>
      </c>
      <c r="AI394" s="49">
        <f>_xll.qlIndexFixing($V$5,_xll.qlInterestRateIndexFixingDate($V$5,AD394,trigger),,trigger)</f>
        <v>1.5641251249383703E-2</v>
      </c>
      <c r="AJ394" s="49">
        <f t="shared" si="23"/>
        <v>-2.0298455961087307E-4</v>
      </c>
      <c r="AK394" s="52">
        <f t="shared" si="24"/>
        <v>1.0131481443927473</v>
      </c>
    </row>
    <row r="395" spans="29:37" x14ac:dyDescent="0.2">
      <c r="AC395" s="44" t="s">
        <v>74</v>
      </c>
      <c r="AD395" s="45">
        <f>_xll.qlCalendarAdvance(calendar,AD394,AC395,,,trigger)</f>
        <v>54483</v>
      </c>
      <c r="AE395" s="45">
        <f>_xll.qlInterestRateIndexMaturity($V$5,AD395,trigger)</f>
        <v>54575</v>
      </c>
      <c r="AF395" s="49">
        <f>_xll.qlTenorBasisValue($V$13,AD395,trigger)</f>
        <v>2.2374015396848894E-4</v>
      </c>
      <c r="AG395" s="49">
        <f>_xll.qlTenorBasisForwardRate($V$13,AD395,_xll.ohTrigger($AA$9:$AA$12))</f>
        <v>1.543833290668549E-2</v>
      </c>
      <c r="AH395" s="49">
        <f>_xll.qlTenorBasisForwardRate2($V$13,AD395,AE395,_xll.ohTrigger($AA$9:$AA$12))</f>
        <v>1.543833290668549E-2</v>
      </c>
      <c r="AI395" s="49">
        <f>_xll.qlIndexFixing($V$5,_xll.qlInterestRateIndexFixingDate($V$5,AD395,trigger),,trigger)</f>
        <v>1.5636525881671963E-2</v>
      </c>
      <c r="AJ395" s="49">
        <f t="shared" si="23"/>
        <v>-1.9819297498647331E-4</v>
      </c>
      <c r="AK395" s="52">
        <f t="shared" si="24"/>
        <v>1.0128377186956921</v>
      </c>
    </row>
    <row r="396" spans="29:37" x14ac:dyDescent="0.2">
      <c r="AC396" s="44" t="s">
        <v>74</v>
      </c>
      <c r="AD396" s="45">
        <f>_xll.qlCalendarAdvance(calendar,AD395,AC396,,,trigger)</f>
        <v>54514</v>
      </c>
      <c r="AE396" s="45">
        <f>_xll.qlInterestRateIndexMaturity($V$5,AD396,trigger)</f>
        <v>54605</v>
      </c>
      <c r="AF396" s="49">
        <f>_xll.qlTenorBasisValue($V$13,AD396,trigger)</f>
        <v>2.2274620759057219E-4</v>
      </c>
      <c r="AG396" s="49">
        <f>_xll.qlTenorBasisForwardRate($V$13,AD396,_xll.ohTrigger($AA$9:$AA$12))</f>
        <v>1.543726544201999E-2</v>
      </c>
      <c r="AH396" s="49">
        <f>_xll.qlTenorBasisForwardRate2($V$13,AD396,AE396,_xll.ohTrigger($AA$9:$AA$12))</f>
        <v>1.543726544201999E-2</v>
      </c>
      <c r="AI396" s="49">
        <f>_xll.qlIndexFixing($V$5,_xll.qlInterestRateIndexFixingDate($V$5,AD396,trigger),,trigger)</f>
        <v>1.5630180169501399E-2</v>
      </c>
      <c r="AJ396" s="49">
        <f t="shared" si="23"/>
        <v>-1.9291472748140907E-4</v>
      </c>
      <c r="AK396" s="52">
        <f t="shared" si="24"/>
        <v>1.0124966904408017</v>
      </c>
    </row>
    <row r="397" spans="29:37" x14ac:dyDescent="0.2">
      <c r="AC397" s="44" t="s">
        <v>74</v>
      </c>
      <c r="AD397" s="45">
        <f>_xll.qlCalendarAdvance(calendar,AD396,AC397,,,trigger)</f>
        <v>54546</v>
      </c>
      <c r="AE397" s="45">
        <f>_xll.qlInterestRateIndexMaturity($V$5,AD397,trigger)</f>
        <v>54638</v>
      </c>
      <c r="AF397" s="49">
        <f>_xll.qlTenorBasisValue($V$13,AD397,trigger)</f>
        <v>2.217309843429637E-4</v>
      </c>
      <c r="AG397" s="49">
        <f>_xll.qlTenorBasisForwardRate($V$13,AD397,_xll.ohTrigger($AA$9:$AA$12))</f>
        <v>1.5436271832309103E-2</v>
      </c>
      <c r="AH397" s="49">
        <f>_xll.qlTenorBasisForwardRate2($V$13,AD397,AE397,_xll.ohTrigger($AA$9:$AA$12))</f>
        <v>1.5436271832309103E-2</v>
      </c>
      <c r="AI397" s="49">
        <f>_xll.qlIndexFixing($V$5,_xll.qlInterestRateIndexFixingDate($V$5,AD397,trigger),,trigger)</f>
        <v>1.5623428362183861E-2</v>
      </c>
      <c r="AJ397" s="49">
        <f t="shared" si="23"/>
        <v>-1.8715652987475774E-4</v>
      </c>
      <c r="AK397" s="52">
        <f t="shared" si="24"/>
        <v>1.0121244645020455</v>
      </c>
    </row>
    <row r="398" spans="29:37" x14ac:dyDescent="0.2">
      <c r="AC398" s="44" t="s">
        <v>74</v>
      </c>
      <c r="AD398" s="45">
        <f>_xll.qlCalendarAdvance(calendar,AD397,AC398,,,trigger)</f>
        <v>54577</v>
      </c>
      <c r="AE398" s="45">
        <f>_xll.qlInterestRateIndexMaturity($V$5,AD398,trigger)</f>
        <v>54669</v>
      </c>
      <c r="AF398" s="49">
        <f>_xll.qlTenorBasisValue($V$13,AD398,trigger)</f>
        <v>2.2075783490468648E-4</v>
      </c>
      <c r="AG398" s="49">
        <f>_xll.qlTenorBasisForwardRate($V$13,AD398,_xll.ohTrigger($AA$9:$AA$12))</f>
        <v>1.5434497282896472E-2</v>
      </c>
      <c r="AH398" s="49">
        <f>_xll.qlTenorBasisForwardRate2($V$13,AD398,AE398,_xll.ohTrigger($AA$9:$AA$12))</f>
        <v>1.5434497282896472E-2</v>
      </c>
      <c r="AI398" s="49">
        <f>_xll.qlIndexFixing($V$5,_xll.qlInterestRateIndexFixingDate($V$5,AD398,trigger),,trigger)</f>
        <v>1.5616016510762552E-2</v>
      </c>
      <c r="AJ398" s="49">
        <f t="shared" si="23"/>
        <v>-1.8151922786607995E-4</v>
      </c>
      <c r="AK398" s="52">
        <f t="shared" si="24"/>
        <v>1.0117606180842202</v>
      </c>
    </row>
    <row r="399" spans="29:37" x14ac:dyDescent="0.2">
      <c r="AC399" s="44" t="s">
        <v>74</v>
      </c>
      <c r="AD399" s="45">
        <f>_xll.qlCalendarAdvance(calendar,AD398,AC399,,,trigger)</f>
        <v>54609</v>
      </c>
      <c r="AE399" s="45">
        <f>_xll.qlInterestRateIndexMaturity($V$5,AD399,trigger)</f>
        <v>54701</v>
      </c>
      <c r="AF399" s="49">
        <f>_xll.qlTenorBasisValue($V$13,AD399,trigger)</f>
        <v>2.1976387117659567E-4</v>
      </c>
      <c r="AG399" s="49">
        <f>_xll.qlTenorBasisForwardRate($V$13,AD399,_xll.ohTrigger($AA$9:$AA$12))</f>
        <v>1.5432132625927977E-2</v>
      </c>
      <c r="AH399" s="49">
        <f>_xll.qlTenorBasisForwardRate2($V$13,AD399,AE399,_xll.ohTrigger($AA$9:$AA$12))</f>
        <v>1.5432132625927977E-2</v>
      </c>
      <c r="AI399" s="49">
        <f>_xll.qlIndexFixing($V$5,_xll.qlInterestRateIndexFixingDate($V$5,AD399,trigger),,trigger)</f>
        <v>1.5607696542479536E-2</v>
      </c>
      <c r="AJ399" s="49">
        <f t="shared" si="23"/>
        <v>-1.7556391655155872E-4</v>
      </c>
      <c r="AK399" s="52">
        <f t="shared" si="24"/>
        <v>1.0113765168306412</v>
      </c>
    </row>
    <row r="400" spans="29:37" x14ac:dyDescent="0.2">
      <c r="AC400" s="44" t="s">
        <v>74</v>
      </c>
      <c r="AD400" s="45">
        <f>_xll.qlCalendarAdvance(calendar,AD399,AC400,,,trigger)</f>
        <v>54640</v>
      </c>
      <c r="AE400" s="45">
        <f>_xll.qlInterestRateIndexMaturity($V$5,AD400,trigger)</f>
        <v>54732</v>
      </c>
      <c r="AF400" s="49">
        <f>_xll.qlTenorBasisValue($V$13,AD400,trigger)</f>
        <v>2.1881111677566939E-4</v>
      </c>
      <c r="AG400" s="49">
        <f>_xll.qlTenorBasisForwardRate($V$13,AD400,_xll.ohTrigger($AA$9:$AA$12))</f>
        <v>1.5429320728175074E-2</v>
      </c>
      <c r="AH400" s="49">
        <f>_xll.qlTenorBasisForwardRate2($V$13,AD400,AE400,_xll.ohTrigger($AA$9:$AA$12))</f>
        <v>1.5429320728175074E-2</v>
      </c>
      <c r="AI400" s="49">
        <f>_xll.qlIndexFixing($V$5,_xll.qlInterestRateIndexFixingDate($V$5,AD400,trigger),,trigger)</f>
        <v>1.5598988459382318E-2</v>
      </c>
      <c r="AJ400" s="49">
        <f t="shared" si="23"/>
        <v>-1.6966773120724414E-4</v>
      </c>
      <c r="AK400" s="52">
        <f t="shared" si="24"/>
        <v>1.0109964485278615</v>
      </c>
    </row>
    <row r="401" spans="29:37" x14ac:dyDescent="0.2">
      <c r="AC401" s="44" t="s">
        <v>74</v>
      </c>
      <c r="AD401" s="45">
        <f>_xll.qlCalendarAdvance(calendar,AD400,AC401,,,trigger)</f>
        <v>54672</v>
      </c>
      <c r="AE401" s="45">
        <f>_xll.qlInterestRateIndexMaturity($V$5,AD401,trigger)</f>
        <v>54763</v>
      </c>
      <c r="AF401" s="49">
        <f>_xll.qlTenorBasisValue($V$13,AD401,trigger)</f>
        <v>2.1783800113257736E-4</v>
      </c>
      <c r="AG401" s="49">
        <f>_xll.qlTenorBasisForwardRate($V$13,AD401,_xll.ohTrigger($AA$9:$AA$12))</f>
        <v>1.5425607234034189E-2</v>
      </c>
      <c r="AH401" s="49">
        <f>_xll.qlTenorBasisForwardRate2($V$13,AD401,AE401,_xll.ohTrigger($AA$9:$AA$12))</f>
        <v>1.5425607234034189E-2</v>
      </c>
      <c r="AI401" s="49">
        <f>_xll.qlIndexFixing($V$5,_xll.qlInterestRateIndexFixingDate($V$5,AD401,trigger),,trigger)</f>
        <v>1.5589154555547461E-2</v>
      </c>
      <c r="AJ401" s="49">
        <f t="shared" si="23"/>
        <v>-1.635473215132726E-4</v>
      </c>
      <c r="AK401" s="52">
        <f t="shared" si="24"/>
        <v>1.0106023263157142</v>
      </c>
    </row>
    <row r="402" spans="29:37" x14ac:dyDescent="0.2">
      <c r="AC402" s="44" t="s">
        <v>74</v>
      </c>
      <c r="AD402" s="45">
        <f>_xll.qlCalendarAdvance(calendar,AD401,AC402,,,trigger)</f>
        <v>54702</v>
      </c>
      <c r="AE402" s="45">
        <f>_xll.qlInterestRateIndexMaturity($V$5,AD402,trigger)</f>
        <v>54794</v>
      </c>
      <c r="AF402" s="49">
        <f>_xll.qlTenorBasisValue($V$13,AD402,trigger)</f>
        <v>2.1693518348143135E-4</v>
      </c>
      <c r="AG402" s="49">
        <f>_xll.qlTenorBasisForwardRate($V$13,AD402,_xll.ohTrigger($AA$9:$AA$12))</f>
        <v>1.5422139011829979E-2</v>
      </c>
      <c r="AH402" s="49">
        <f>_xll.qlTenorBasisForwardRate2($V$13,AD402,AE402,_xll.ohTrigger($AA$9:$AA$12))</f>
        <v>1.5422139011829979E-2</v>
      </c>
      <c r="AI402" s="49">
        <f>_xll.qlIndexFixing($V$5,_xll.qlInterestRateIndexFixingDate($V$5,AD402,trigger),,trigger)</f>
        <v>1.5579658831691677E-2</v>
      </c>
      <c r="AJ402" s="49">
        <f t="shared" si="23"/>
        <v>-1.5751981986169769E-4</v>
      </c>
      <c r="AK402" s="52">
        <f t="shared" si="24"/>
        <v>1.0102138762814203</v>
      </c>
    </row>
    <row r="403" spans="29:37" x14ac:dyDescent="0.2">
      <c r="AC403" s="44" t="s">
        <v>74</v>
      </c>
      <c r="AD403" s="45">
        <f>_xll.qlCalendarAdvance(calendar,AD402,AC403,,,trigger)</f>
        <v>54735</v>
      </c>
      <c r="AE403" s="45">
        <f>_xll.qlInterestRateIndexMaturity($V$5,AD403,trigger)</f>
        <v>54827</v>
      </c>
      <c r="AF403" s="49">
        <f>_xll.qlTenorBasisValue($V$13,AD403,trigger)</f>
        <v>2.1595257432035277E-4</v>
      </c>
      <c r="AG403" s="49">
        <f>_xll.qlTenorBasisForwardRate($V$13,AD403,_xll.ohTrigger($AA$9:$AA$12))</f>
        <v>1.541745884693174E-2</v>
      </c>
      <c r="AH403" s="49">
        <f>_xll.qlTenorBasisForwardRate2($V$13,AD403,AE403,_xll.ohTrigger($AA$9:$AA$12))</f>
        <v>1.541745884693174E-2</v>
      </c>
      <c r="AI403" s="49">
        <f>_xll.qlIndexFixing($V$5,_xll.qlInterestRateIndexFixingDate($V$5,AD403,trigger),,trigger)</f>
        <v>1.5568330134306278E-2</v>
      </c>
      <c r="AJ403" s="49">
        <f t="shared" si="23"/>
        <v>-1.508712873745377E-4</v>
      </c>
      <c r="AK403" s="52">
        <f t="shared" si="24"/>
        <v>1.0097857428304122</v>
      </c>
    </row>
    <row r="404" spans="29:37" x14ac:dyDescent="0.2">
      <c r="AC404" s="44" t="s">
        <v>74</v>
      </c>
      <c r="AD404" s="45">
        <f>_xll.qlCalendarAdvance(calendar,AD403,AC404,,,trigger)</f>
        <v>54765</v>
      </c>
      <c r="AE404" s="45">
        <f>_xll.qlInterestRateIndexMaturity($V$5,AD404,trigger)</f>
        <v>54855</v>
      </c>
      <c r="AF404" s="49">
        <f>_xll.qlTenorBasisValue($V$13,AD404,trigger)</f>
        <v>2.1506873807641659E-4</v>
      </c>
      <c r="AG404" s="49">
        <f>_xll.qlTenorBasisForwardRate($V$13,AD404,_xll.ohTrigger($AA$9:$AA$12))</f>
        <v>1.541219760068202E-2</v>
      </c>
      <c r="AH404" s="49">
        <f>_xll.qlTenorBasisForwardRate2($V$13,AD404,AE404,_xll.ohTrigger($AA$9:$AA$12))</f>
        <v>1.541219760068202E-2</v>
      </c>
      <c r="AI404" s="49">
        <f>_xll.qlIndexFixing($V$5,_xll.qlInterestRateIndexFixingDate($V$5,AD404,trigger),,trigger)</f>
        <v>1.5557116582369801E-2</v>
      </c>
      <c r="AJ404" s="49">
        <f t="shared" si="23"/>
        <v>-1.449189816877805E-4</v>
      </c>
      <c r="AK404" s="52">
        <f t="shared" si="24"/>
        <v>1.0094028759196136</v>
      </c>
    </row>
    <row r="405" spans="29:37" x14ac:dyDescent="0.2">
      <c r="AC405" s="44" t="s">
        <v>74</v>
      </c>
      <c r="AD405" s="45">
        <f>_xll.qlCalendarAdvance(calendar,AD404,AC405,,,trigger)</f>
        <v>54798</v>
      </c>
      <c r="AE405" s="45">
        <f>_xll.qlInterestRateIndexMaturity($V$5,AD405,trigger)</f>
        <v>54890</v>
      </c>
      <c r="AF405" s="49">
        <f>_xll.qlTenorBasisValue($V$13,AD405,trigger)</f>
        <v>2.141068041575217E-4</v>
      </c>
      <c r="AG405" s="49">
        <f>_xll.qlTenorBasisForwardRate($V$13,AD405,_xll.ohTrigger($AA$9:$AA$12))</f>
        <v>1.5406843831687552E-2</v>
      </c>
      <c r="AH405" s="49">
        <f>_xll.qlTenorBasisForwardRate2($V$13,AD405,AE405,_xll.ohTrigger($AA$9:$AA$12))</f>
        <v>1.5406843831687552E-2</v>
      </c>
      <c r="AI405" s="49">
        <f>_xll.qlIndexFixing($V$5,_xll.qlInterestRateIndexFixingDate($V$5,AD405,trigger),,trigger)</f>
        <v>1.5544695625027912E-2</v>
      </c>
      <c r="AJ405" s="49">
        <f t="shared" si="23"/>
        <v>-1.3785179334036002E-4</v>
      </c>
      <c r="AK405" s="52">
        <f t="shared" si="24"/>
        <v>1.0089474388684876</v>
      </c>
    </row>
    <row r="406" spans="29:37" x14ac:dyDescent="0.2">
      <c r="AC406" s="44" t="s">
        <v>74</v>
      </c>
      <c r="AD406" s="45">
        <f>_xll.qlCalendarAdvance(calendar,AD405,AC406,,,trigger)</f>
        <v>54829</v>
      </c>
      <c r="AE406" s="45">
        <f>_xll.qlInterestRateIndexMaturity($V$5,AD406,trigger)</f>
        <v>54918</v>
      </c>
      <c r="AF406" s="49">
        <f>_xll.qlTenorBasisValue($V$13,AD406,trigger)</f>
        <v>2.1321288945068471E-4</v>
      </c>
      <c r="AG406" s="49">
        <f>_xll.qlTenorBasisForwardRate($V$13,AD406,_xll.ohTrigger($AA$9:$AA$12))</f>
        <v>1.5400131974235879E-2</v>
      </c>
      <c r="AH406" s="49">
        <f>_xll.qlTenorBasisForwardRate2($V$13,AD406,AE406,_xll.ohTrigger($AA$9:$AA$12))</f>
        <v>1.5400131974235879E-2</v>
      </c>
      <c r="AI406" s="49">
        <f>_xll.qlIndexFixing($V$5,_xll.qlInterestRateIndexFixingDate($V$5,AD406,trigger),,trigger)</f>
        <v>1.553173427471056E-2</v>
      </c>
      <c r="AJ406" s="49">
        <f t="shared" si="23"/>
        <v>-1.3160230047468136E-4</v>
      </c>
      <c r="AK406" s="52">
        <f t="shared" si="24"/>
        <v>1.008545530693818</v>
      </c>
    </row>
    <row r="407" spans="29:37" x14ac:dyDescent="0.2">
      <c r="AC407" s="44" t="s">
        <v>74</v>
      </c>
      <c r="AD407" s="45">
        <f>_xll.qlCalendarAdvance(calendar,AD406,AC407,,,trigger)</f>
        <v>54857</v>
      </c>
      <c r="AE407" s="45">
        <f>_xll.qlInterestRateIndexMaturity($V$5,AD407,trigger)</f>
        <v>54949</v>
      </c>
      <c r="AF407" s="49">
        <f>_xll.qlTenorBasisValue($V$13,AD407,trigger)</f>
        <v>2.1241349885324669E-4</v>
      </c>
      <c r="AG407" s="49">
        <f>_xll.qlTenorBasisForwardRate($V$13,AD407,_xll.ohTrigger($AA$9:$AA$12))</f>
        <v>1.5394873266437207E-2</v>
      </c>
      <c r="AH407" s="49">
        <f>_xll.qlTenorBasisForwardRate2($V$13,AD407,AE407,_xll.ohTrigger($AA$9:$AA$12))</f>
        <v>1.5394873266437207E-2</v>
      </c>
      <c r="AI407" s="49">
        <f>_xll.qlIndexFixing($V$5,_xll.qlInterestRateIndexFixingDate($V$5,AD407,trigger),,trigger)</f>
        <v>1.5520173137908724E-2</v>
      </c>
      <c r="AJ407" s="49">
        <f t="shared" si="23"/>
        <v>-1.2529987147151707E-4</v>
      </c>
      <c r="AK407" s="52">
        <f t="shared" si="24"/>
        <v>1.0081390648239168</v>
      </c>
    </row>
    <row r="408" spans="29:37" x14ac:dyDescent="0.2">
      <c r="AC408" s="44" t="s">
        <v>74</v>
      </c>
      <c r="AD408" s="45">
        <f>_xll.qlCalendarAdvance(calendar,AD407,AC408,,,trigger)</f>
        <v>54890</v>
      </c>
      <c r="AE408" s="45">
        <f>_xll.qlInterestRateIndexMaturity($V$5,AD408,trigger)</f>
        <v>54981</v>
      </c>
      <c r="AF408" s="49">
        <f>_xll.qlTenorBasisValue($V$13,AD408,trigger)</f>
        <v>2.1148103439460768E-4</v>
      </c>
      <c r="AG408" s="49">
        <f>_xll.qlTenorBasisForwardRate($V$13,AD408,_xll.ohTrigger($AA$9:$AA$12))</f>
        <v>1.5387104536400065E-2</v>
      </c>
      <c r="AH408" s="49">
        <f>_xll.qlTenorBasisForwardRate2($V$13,AD408,AE408,_xll.ohTrigger($AA$9:$AA$12))</f>
        <v>1.5387104536400065E-2</v>
      </c>
      <c r="AI408" s="49">
        <f>_xll.qlIndexFixing($V$5,_xll.qlInterestRateIndexFixingDate($V$5,AD408,trigger),,trigger)</f>
        <v>1.5505349776568202E-2</v>
      </c>
      <c r="AJ408" s="49">
        <f t="shared" si="23"/>
        <v>-1.1824524016813658E-4</v>
      </c>
      <c r="AK408" s="52">
        <f t="shared" si="24"/>
        <v>1.0076846972663644</v>
      </c>
    </row>
    <row r="409" spans="29:37" x14ac:dyDescent="0.2">
      <c r="AC409" s="44" t="s">
        <v>74</v>
      </c>
      <c r="AD409" s="45">
        <f>_xll.qlCalendarAdvance(calendar,AD408,AC409,,,trigger)</f>
        <v>54920</v>
      </c>
      <c r="AE409" s="45">
        <f>_xll.qlInterestRateIndexMaturity($V$5,AD409,trigger)</f>
        <v>55012</v>
      </c>
      <c r="AF409" s="49">
        <f>_xll.qlTenorBasisValue($V$13,AD409,trigger)</f>
        <v>2.1064233663166252E-4</v>
      </c>
      <c r="AG409" s="49">
        <f>_xll.qlTenorBasisForwardRate($V$13,AD409,_xll.ohTrigger($AA$9:$AA$12))</f>
        <v>1.5379885943559678E-2</v>
      </c>
      <c r="AH409" s="49">
        <f>_xll.qlTenorBasisForwardRate2($V$13,AD409,AE409,_xll.ohTrigger($AA$9:$AA$12))</f>
        <v>1.5379885943559678E-2</v>
      </c>
      <c r="AI409" s="49">
        <f>_xll.qlIndexFixing($V$5,_xll.qlInterestRateIndexFixingDate($V$5,AD409,trigger),,trigger)</f>
        <v>1.5491437639872013E-2</v>
      </c>
      <c r="AJ409" s="49">
        <f t="shared" si="23"/>
        <v>-1.1155169631233558E-4</v>
      </c>
      <c r="AK409" s="52">
        <f t="shared" si="24"/>
        <v>1.0072530899592951</v>
      </c>
    </row>
    <row r="410" spans="29:37" x14ac:dyDescent="0.2">
      <c r="AC410" s="44" t="s">
        <v>74</v>
      </c>
      <c r="AD410" s="45">
        <f>_xll.qlCalendarAdvance(calendar,AD409,AC410,,,trigger)</f>
        <v>54952</v>
      </c>
      <c r="AE410" s="45">
        <f>_xll.qlInterestRateIndexMaturity($V$5,AD410,trigger)</f>
        <v>55044</v>
      </c>
      <c r="AF410" s="49">
        <f>_xll.qlTenorBasisValue($V$13,AD410,trigger)</f>
        <v>2.0975707676884045E-4</v>
      </c>
      <c r="AG410" s="49">
        <f>_xll.qlTenorBasisForwardRate($V$13,AD410,_xll.ohTrigger($AA$9:$AA$12))</f>
        <v>1.5371388594146876E-2</v>
      </c>
      <c r="AH410" s="49">
        <f>_xll.qlTenorBasisForwardRate2($V$13,AD410,AE410,_xll.ohTrigger($AA$9:$AA$12))</f>
        <v>1.5371388594146876E-2</v>
      </c>
      <c r="AI410" s="49">
        <f>_xll.qlIndexFixing($V$5,_xll.qlInterestRateIndexFixingDate($V$5,AD410,trigger),,trigger)</f>
        <v>1.5475833076499248E-2</v>
      </c>
      <c r="AJ410" s="49">
        <f t="shared" si="23"/>
        <v>-1.04444482352372E-4</v>
      </c>
      <c r="AK410" s="52">
        <f t="shared" si="24"/>
        <v>1.0067947330660902</v>
      </c>
    </row>
    <row r="411" spans="29:37" x14ac:dyDescent="0.2">
      <c r="AC411" s="44" t="s">
        <v>74</v>
      </c>
      <c r="AD411" s="45">
        <f>_xll.qlCalendarAdvance(calendar,AD410,AC411,,,trigger)</f>
        <v>54982</v>
      </c>
      <c r="AE411" s="45">
        <f>_xll.qlInterestRateIndexMaturity($V$5,AD411,trigger)</f>
        <v>55074</v>
      </c>
      <c r="AF411" s="49">
        <f>_xll.qlTenorBasisValue($V$13,AD411,trigger)</f>
        <v>2.0893582803573668E-4</v>
      </c>
      <c r="AG411" s="49">
        <f>_xll.qlTenorBasisForwardRate($V$13,AD411,_xll.ohTrigger($AA$9:$AA$12))</f>
        <v>1.5362874784992679E-2</v>
      </c>
      <c r="AH411" s="49">
        <f>_xll.qlTenorBasisForwardRate2($V$13,AD411,AE411,_xll.ohTrigger($AA$9:$AA$12))</f>
        <v>1.5362874784992679E-2</v>
      </c>
      <c r="AI411" s="49">
        <f>_xll.qlIndexFixing($V$5,_xll.qlInterestRateIndexFixingDate($V$5,AD411,trigger),,trigger)</f>
        <v>1.5460586609116733E-2</v>
      </c>
      <c r="AJ411" s="49">
        <f t="shared" si="23"/>
        <v>-9.7711824124054047E-5</v>
      </c>
      <c r="AK411" s="52">
        <f t="shared" si="24"/>
        <v>1.0063602564944099</v>
      </c>
    </row>
    <row r="412" spans="29:37" x14ac:dyDescent="0.2">
      <c r="AC412" s="44" t="s">
        <v>74</v>
      </c>
      <c r="AD412" s="45">
        <f>_xll.qlCalendarAdvance(calendar,AD411,AC412,,,trigger)</f>
        <v>55015</v>
      </c>
      <c r="AE412" s="45">
        <f>_xll.qlInterestRateIndexMaturity($V$5,AD412,trigger)</f>
        <v>55107</v>
      </c>
      <c r="AF412" s="49">
        <f>_xll.qlTenorBasisValue($V$13,AD412,trigger)</f>
        <v>2.0804206268197595E-4</v>
      </c>
      <c r="AG412" s="49">
        <f>_xll.qlTenorBasisForwardRate($V$13,AD412,_xll.ohTrigger($AA$9:$AA$12))</f>
        <v>1.5352892297634211E-2</v>
      </c>
      <c r="AH412" s="49">
        <f>_xll.qlTenorBasisForwardRate2($V$13,AD412,AE412,_xll.ohTrigger($AA$9:$AA$12))</f>
        <v>1.5352892297634211E-2</v>
      </c>
      <c r="AI412" s="49">
        <f>_xll.qlIndexFixing($V$5,_xll.qlInterestRateIndexFixingDate($V$5,AD412,trigger),,trigger)</f>
        <v>1.5443125645203721E-2</v>
      </c>
      <c r="AJ412" s="49">
        <f t="shared" si="23"/>
        <v>-9.0233347569509958E-5</v>
      </c>
      <c r="AK412" s="52">
        <f t="shared" si="24"/>
        <v>1.0058772865607488</v>
      </c>
    </row>
    <row r="413" spans="29:37" x14ac:dyDescent="0.2">
      <c r="AC413" s="44" t="s">
        <v>74</v>
      </c>
      <c r="AD413" s="45">
        <f>_xll.qlCalendarAdvance(calendar,AD412,AC413,,,trigger)</f>
        <v>55046</v>
      </c>
      <c r="AE413" s="45">
        <f>_xll.qlInterestRateIndexMaturity($V$5,AD413,trigger)</f>
        <v>55137</v>
      </c>
      <c r="AF413" s="49">
        <f>_xll.qlTenorBasisValue($V$13,AD413,trigger)</f>
        <v>2.072115438690142E-4</v>
      </c>
      <c r="AG413" s="49">
        <f>_xll.qlTenorBasisForwardRate($V$13,AD413,_xll.ohTrigger($AA$9:$AA$12))</f>
        <v>1.5342764231895956E-2</v>
      </c>
      <c r="AH413" s="49">
        <f>_xll.qlTenorBasisForwardRate2($V$13,AD413,AE413,_xll.ohTrigger($AA$9:$AA$12))</f>
        <v>1.5342764231895956E-2</v>
      </c>
      <c r="AI413" s="49">
        <f>_xll.qlIndexFixing($V$5,_xll.qlInterestRateIndexFixingDate($V$5,AD413,trigger),,trigger)</f>
        <v>1.5426019822857955E-2</v>
      </c>
      <c r="AJ413" s="49">
        <f t="shared" si="23"/>
        <v>-8.3255590961998915E-5</v>
      </c>
      <c r="AK413" s="52">
        <f t="shared" si="24"/>
        <v>1.0054263749154744</v>
      </c>
    </row>
    <row r="414" spans="29:37" x14ac:dyDescent="0.2">
      <c r="AC414" s="44" t="s">
        <v>74</v>
      </c>
      <c r="AD414" s="45">
        <f>_xll.qlCalendarAdvance(calendar,AD413,AC414,,,trigger)</f>
        <v>55078</v>
      </c>
      <c r="AE414" s="45">
        <f>_xll.qlInterestRateIndexMaturity($V$5,AD414,trigger)</f>
        <v>55170</v>
      </c>
      <c r="AF414" s="49">
        <f>_xll.qlTenorBasisValue($V$13,AD414,trigger)</f>
        <v>2.0636336664587489E-4</v>
      </c>
      <c r="AG414" s="49">
        <f>_xll.qlTenorBasisForwardRate($V$13,AD414,_xll.ohTrigger($AA$9:$AA$12))</f>
        <v>1.5332018664562628E-2</v>
      </c>
      <c r="AH414" s="49">
        <f>_xll.qlTenorBasisForwardRate2($V$13,AD414,AE414,_xll.ohTrigger($AA$9:$AA$12))</f>
        <v>1.5332018664562628E-2</v>
      </c>
      <c r="AI414" s="49">
        <f>_xll.qlIndexFixing($V$5,_xll.qlInterestRateIndexFixingDate($V$5,AD414,trigger),,trigger)</f>
        <v>1.5407784276387058E-2</v>
      </c>
      <c r="AJ414" s="49">
        <f t="shared" si="23"/>
        <v>-7.5765611824429868E-5</v>
      </c>
      <c r="AK414" s="52">
        <f t="shared" si="24"/>
        <v>1.004941659248012</v>
      </c>
    </row>
    <row r="415" spans="29:37" x14ac:dyDescent="0.2">
      <c r="AC415" s="44" t="s">
        <v>74</v>
      </c>
      <c r="AD415" s="45">
        <f>_xll.qlCalendarAdvance(calendar,AD414,AC415,,,trigger)</f>
        <v>55109</v>
      </c>
      <c r="AE415" s="45">
        <f>_xll.qlInterestRateIndexMaturity($V$5,AD415,trigger)</f>
        <v>55201</v>
      </c>
      <c r="AF415" s="49">
        <f>_xll.qlTenorBasisValue($V$13,AD415,trigger)</f>
        <v>2.0555045477380987E-4</v>
      </c>
      <c r="AG415" s="49">
        <f>_xll.qlTenorBasisForwardRate($V$13,AD415,_xll.ohTrigger($AA$9:$AA$12))</f>
        <v>1.5320862568987464E-2</v>
      </c>
      <c r="AH415" s="49">
        <f>_xll.qlTenorBasisForwardRate2($V$13,AD415,AE415,_xll.ohTrigger($AA$9:$AA$12))</f>
        <v>1.5320862568987464E-2</v>
      </c>
      <c r="AI415" s="49">
        <f>_xll.qlIndexFixing($V$5,_xll.qlInterestRateIndexFixingDate($V$5,AD415,trigger),,trigger)</f>
        <v>1.5389427195249274E-2</v>
      </c>
      <c r="AJ415" s="49">
        <f t="shared" si="23"/>
        <v>-6.8564626261809897E-5</v>
      </c>
      <c r="AK415" s="52">
        <f t="shared" si="24"/>
        <v>1.0044752458259496</v>
      </c>
    </row>
    <row r="416" spans="29:37" x14ac:dyDescent="0.2">
      <c r="AC416" s="44" t="s">
        <v>74</v>
      </c>
      <c r="AD416" s="45">
        <f>_xll.qlCalendarAdvance(calendar,AD415,AC416,,,trigger)</f>
        <v>55141</v>
      </c>
      <c r="AE416" s="45">
        <f>_xll.qlInterestRateIndexMaturity($V$5,AD416,trigger)</f>
        <v>55232</v>
      </c>
      <c r="AF416" s="49">
        <f>_xll.qlTenorBasisValue($V$13,AD416,trigger)</f>
        <v>2.0472027202477559E-4</v>
      </c>
      <c r="AG416" s="49">
        <f>_xll.qlTenorBasisForwardRate($V$13,AD416,_xll.ohTrigger($AA$9:$AA$12))</f>
        <v>1.530860169288817E-2</v>
      </c>
      <c r="AH416" s="49">
        <f>_xll.qlTenorBasisForwardRate2($V$13,AD416,AE416,_xll.ohTrigger($AA$9:$AA$12))</f>
        <v>1.530860169288817E-2</v>
      </c>
      <c r="AI416" s="49">
        <f>_xll.qlIndexFixing($V$5,_xll.qlInterestRateIndexFixingDate($V$5,AD416,trigger),,trigger)</f>
        <v>1.5369798182469471E-2</v>
      </c>
      <c r="AJ416" s="49">
        <f t="shared" si="23"/>
        <v>-6.119648958130032E-5</v>
      </c>
      <c r="AK416" s="52">
        <f t="shared" si="24"/>
        <v>1.0039975231447644</v>
      </c>
    </row>
    <row r="417" spans="29:37" x14ac:dyDescent="0.2">
      <c r="AC417" s="44" t="s">
        <v>74</v>
      </c>
      <c r="AD417" s="45">
        <f>_xll.qlCalendarAdvance(calendar,AD416,AC417,,,trigger)</f>
        <v>55172</v>
      </c>
      <c r="AE417" s="45">
        <f>_xll.qlInterestRateIndexMaturity($V$5,AD417,trigger)</f>
        <v>55262</v>
      </c>
      <c r="AF417" s="49">
        <f>_xll.qlTenorBasisValue($V$13,AD417,trigger)</f>
        <v>2.0392461901505484E-4</v>
      </c>
      <c r="AG417" s="49">
        <f>_xll.qlTenorBasisForwardRate($V$13,AD417,_xll.ohTrigger($AA$9:$AA$12))</f>
        <v>1.5296135627091978E-2</v>
      </c>
      <c r="AH417" s="49">
        <f>_xll.qlTenorBasisForwardRate2($V$13,AD417,AE417,_xll.ohTrigger($AA$9:$AA$12))</f>
        <v>1.5296135627091978E-2</v>
      </c>
      <c r="AI417" s="49">
        <f>_xll.qlIndexFixing($V$5,_xll.qlInterestRateIndexFixingDate($V$5,AD417,trigger),,trigger)</f>
        <v>1.5350156245114377E-2</v>
      </c>
      <c r="AJ417" s="49">
        <f t="shared" si="23"/>
        <v>-5.4020618022398992E-5</v>
      </c>
      <c r="AK417" s="52">
        <f t="shared" si="24"/>
        <v>1.0035316513490322</v>
      </c>
    </row>
    <row r="418" spans="29:37" x14ac:dyDescent="0.2">
      <c r="AC418" s="44" t="s">
        <v>74</v>
      </c>
      <c r="AD418" s="45">
        <f>_xll.qlCalendarAdvance(calendar,AD417,AC418,,,trigger)</f>
        <v>55204</v>
      </c>
      <c r="AE418" s="45">
        <f>_xll.qlInterestRateIndexMaturity($V$5,AD418,trigger)</f>
        <v>55295</v>
      </c>
      <c r="AF418" s="49">
        <f>_xll.qlTenorBasisValue($V$13,AD418,trigger)</f>
        <v>2.0311207455697147E-4</v>
      </c>
      <c r="AG418" s="49">
        <f>_xll.qlTenorBasisForwardRate($V$13,AD418,_xll.ohTrigger($AA$9:$AA$12))</f>
        <v>1.5282873879209121E-2</v>
      </c>
      <c r="AH418" s="49">
        <f>_xll.qlTenorBasisForwardRate2($V$13,AD418,AE418,_xll.ohTrigger($AA$9:$AA$12))</f>
        <v>1.5282873879209121E-2</v>
      </c>
      <c r="AI418" s="49">
        <f>_xll.qlIndexFixing($V$5,_xll.qlInterestRateIndexFixingDate($V$5,AD418,trigger),,trigger)</f>
        <v>1.5329211787103185E-2</v>
      </c>
      <c r="AJ418" s="49">
        <f t="shared" si="23"/>
        <v>-4.6337907894064209E-5</v>
      </c>
      <c r="AK418" s="52">
        <f t="shared" si="24"/>
        <v>1.0030320153303824</v>
      </c>
    </row>
    <row r="419" spans="29:37" x14ac:dyDescent="0.2">
      <c r="AC419" s="44" t="s">
        <v>74</v>
      </c>
      <c r="AD419" s="45">
        <f>_xll.qlCalendarAdvance(calendar,AD418,AC419,,,trigger)</f>
        <v>55232</v>
      </c>
      <c r="AE419" s="45">
        <f>_xll.qlInterestRateIndexMaturity($V$5,AD419,trigger)</f>
        <v>55324</v>
      </c>
      <c r="AF419" s="49">
        <f>_xll.qlTenorBasisValue($V$13,AD419,trigger)</f>
        <v>2.0240834024264605E-4</v>
      </c>
      <c r="AG419" s="49">
        <f>_xll.qlTenorBasisForwardRate($V$13,AD419,_xll.ohTrigger($AA$9:$AA$12))</f>
        <v>1.5270735761321031E-2</v>
      </c>
      <c r="AH419" s="49">
        <f>_xll.qlTenorBasisForwardRate2($V$13,AD419,AE419,_xll.ohTrigger($AA$9:$AA$12))</f>
        <v>1.5270735761321031E-2</v>
      </c>
      <c r="AI419" s="49">
        <f>_xll.qlIndexFixing($V$5,_xll.qlInterestRateIndexFixingDate($V$5,AD419,trigger),,trigger)</f>
        <v>1.5310306167259926E-2</v>
      </c>
      <c r="AJ419" s="49">
        <f t="shared" si="23"/>
        <v>-3.9570405938894535E-5</v>
      </c>
      <c r="AK419" s="52">
        <f t="shared" si="24"/>
        <v>1.002591257327569</v>
      </c>
    </row>
    <row r="420" spans="29:37" x14ac:dyDescent="0.2">
      <c r="AC420" s="44" t="s">
        <v>74</v>
      </c>
      <c r="AD420" s="45">
        <f>_xll.qlCalendarAdvance(calendar,AD419,AC420,,,trigger)</f>
        <v>55263</v>
      </c>
      <c r="AE420" s="45">
        <f>_xll.qlInterestRateIndexMaturity($V$5,AD420,trigger)</f>
        <v>55354</v>
      </c>
      <c r="AF420" s="49">
        <f>_xll.qlTenorBasisValue($V$13,AD420,trigger)</f>
        <v>2.016370144055953E-4</v>
      </c>
      <c r="AG420" s="49">
        <f>_xll.qlTenorBasisForwardRate($V$13,AD420,_xll.ohTrigger($AA$9:$AA$12))</f>
        <v>1.5256515926013244E-2</v>
      </c>
      <c r="AH420" s="49">
        <f>_xll.qlTenorBasisForwardRate2($V$13,AD420,AE420,_xll.ohTrigger($AA$9:$AA$12))</f>
        <v>1.5256515926013244E-2</v>
      </c>
      <c r="AI420" s="49">
        <f>_xll.qlIndexFixing($V$5,_xll.qlInterestRateIndexFixingDate($V$5,AD420,trigger),,trigger)</f>
        <v>1.5288814213033082E-2</v>
      </c>
      <c r="AJ420" s="49">
        <f t="shared" si="23"/>
        <v>-3.2298287019838501E-5</v>
      </c>
      <c r="AK420" s="52">
        <f t="shared" si="24"/>
        <v>1.0021170159148045</v>
      </c>
    </row>
    <row r="421" spans="29:37" x14ac:dyDescent="0.2">
      <c r="AC421" s="44" t="s">
        <v>74</v>
      </c>
      <c r="AD421" s="45">
        <f>_xll.qlCalendarAdvance(calendar,AD420,AC421,,,trigger)</f>
        <v>55295</v>
      </c>
      <c r="AE421" s="45">
        <f>_xll.qlInterestRateIndexMaturity($V$5,AD421,trigger)</f>
        <v>55387</v>
      </c>
      <c r="AF421" s="49">
        <f>_xll.qlTenorBasisValue($V$13,AD421,trigger)</f>
        <v>2.0084933119221345E-4</v>
      </c>
      <c r="AG421" s="49">
        <f>_xll.qlTenorBasisForwardRate($V$13,AD421,_xll.ohTrigger($AA$9:$AA$12))</f>
        <v>1.5241366554914194E-2</v>
      </c>
      <c r="AH421" s="49">
        <f>_xll.qlTenorBasisForwardRate2($V$13,AD421,AE421,_xll.ohTrigger($AA$9:$AA$12))</f>
        <v>1.5241366554914194E-2</v>
      </c>
      <c r="AI421" s="49">
        <f>_xll.qlIndexFixing($V$5,_xll.qlInterestRateIndexFixingDate($V$5,AD421,trigger),,trigger)</f>
        <v>1.5265892924180159E-2</v>
      </c>
      <c r="AJ421" s="49">
        <f t="shared" si="23"/>
        <v>-2.4526369265965436E-5</v>
      </c>
      <c r="AK421" s="52">
        <f t="shared" si="24"/>
        <v>1.0016091975202879</v>
      </c>
    </row>
    <row r="422" spans="29:37" x14ac:dyDescent="0.2">
      <c r="AC422" s="44" t="s">
        <v>74</v>
      </c>
      <c r="AD422" s="45">
        <f>_xll.qlCalendarAdvance(calendar,AD421,AC422,,,trigger)</f>
        <v>55326</v>
      </c>
      <c r="AE422" s="45">
        <f>_xll.qlInterestRateIndexMaturity($V$5,AD422,trigger)</f>
        <v>55418</v>
      </c>
      <c r="AF422" s="49">
        <f>_xll.qlTenorBasisValue($V$13,AD422,trigger)</f>
        <v>2.0009443861061397E-4</v>
      </c>
      <c r="AG422" s="49">
        <f>_xll.qlTenorBasisForwardRate($V$13,AD422,_xll.ohTrigger($AA$9:$AA$12))</f>
        <v>1.5225979416437775E-2</v>
      </c>
      <c r="AH422" s="49">
        <f>_xll.qlTenorBasisForwardRate2($V$13,AD422,AE422,_xll.ohTrigger($AA$9:$AA$12))</f>
        <v>1.5225979416437775E-2</v>
      </c>
      <c r="AI422" s="49">
        <f>_xll.qlIndexFixing($V$5,_xll.qlInterestRateIndexFixingDate($V$5,AD422,trigger),,trigger)</f>
        <v>1.5243072008553375E-2</v>
      </c>
      <c r="AJ422" s="49">
        <f t="shared" si="23"/>
        <v>-1.7092592115599409E-5</v>
      </c>
      <c r="AK422" s="52">
        <f t="shared" si="24"/>
        <v>1.0011225939329162</v>
      </c>
    </row>
    <row r="423" spans="29:37" x14ac:dyDescent="0.2">
      <c r="AC423" s="44" t="s">
        <v>74</v>
      </c>
      <c r="AD423" s="45">
        <f>_xll.qlCalendarAdvance(calendar,AD422,AC423,,,trigger)</f>
        <v>55358</v>
      </c>
      <c r="AE423" s="45">
        <f>_xll.qlInterestRateIndexMaturity($V$5,AD423,trigger)</f>
        <v>55450</v>
      </c>
      <c r="AF423" s="49">
        <f>_xll.qlTenorBasisValue($V$13,AD423,trigger)</f>
        <v>1.993235489236091E-4</v>
      </c>
      <c r="AG423" s="49">
        <f>_xll.qlTenorBasisForwardRate($V$13,AD423,_xll.ohTrigger($AA$9:$AA$12))</f>
        <v>1.5209441843081822E-2</v>
      </c>
      <c r="AH423" s="49">
        <f>_xll.qlTenorBasisForwardRate2($V$13,AD423,AE423,_xll.ohTrigger($AA$9:$AA$12))</f>
        <v>1.5209441843081822E-2</v>
      </c>
      <c r="AI423" s="49">
        <f>_xll.qlIndexFixing($V$5,_xll.qlInterestRateIndexFixingDate($V$5,AD423,trigger),,trigger)</f>
        <v>1.5218846100089733E-2</v>
      </c>
      <c r="AJ423" s="49">
        <f t="shared" si="23"/>
        <v>-9.4042570079107962E-6</v>
      </c>
      <c r="AK423" s="52">
        <f t="shared" si="24"/>
        <v>1.0006183170365446</v>
      </c>
    </row>
    <row r="424" spans="29:37" x14ac:dyDescent="0.2">
      <c r="AC424" s="44" t="s">
        <v>74</v>
      </c>
      <c r="AD424" s="45">
        <f>_xll.qlCalendarAdvance(calendar,AD423,AC424,,,trigger)</f>
        <v>55389</v>
      </c>
      <c r="AE424" s="45">
        <f>_xll.qlInterestRateIndexMaturity($V$5,AD424,trigger)</f>
        <v>55481</v>
      </c>
      <c r="AF424" s="49">
        <f>_xll.qlTenorBasisValue($V$13,AD424,trigger)</f>
        <v>1.9858476198997366E-4</v>
      </c>
      <c r="AG424" s="49">
        <f>_xll.qlTenorBasisForwardRate($V$13,AD424,_xll.ohTrigger($AA$9:$AA$12))</f>
        <v>1.5192782534306734E-2</v>
      </c>
      <c r="AH424" s="49">
        <f>_xll.qlTenorBasisForwardRate2($V$13,AD424,AE424,_xll.ohTrigger($AA$9:$AA$12))</f>
        <v>1.5192782534306734E-2</v>
      </c>
      <c r="AI424" s="49">
        <f>_xll.qlIndexFixing($V$5,_xll.qlInterestRateIndexFixingDate($V$5,AD424,trigger),,trigger)</f>
        <v>1.5194729329804587E-2</v>
      </c>
      <c r="AJ424" s="49">
        <f t="shared" si="23"/>
        <v>-1.946795497852552E-6</v>
      </c>
      <c r="AK424" s="52">
        <f t="shared" si="24"/>
        <v>1.0001281394960704</v>
      </c>
    </row>
    <row r="425" spans="29:37" x14ac:dyDescent="0.2">
      <c r="AC425" s="44" t="s">
        <v>74</v>
      </c>
      <c r="AD425" s="45">
        <f>_xll.qlCalendarAdvance(calendar,AD424,AC425,,,trigger)</f>
        <v>55421</v>
      </c>
      <c r="AE425" s="45">
        <f>_xll.qlInterestRateIndexMaturity($V$5,AD425,trigger)</f>
        <v>55514</v>
      </c>
      <c r="AF425" s="49">
        <f>_xll.qlTenorBasisValue($V$13,AD425,trigger)</f>
        <v>1.9783033064546497E-4</v>
      </c>
      <c r="AG425" s="49">
        <f>_xll.qlTenorBasisForwardRate($V$13,AD425,_xll.ohTrigger($AA$9:$AA$12))</f>
        <v>1.5174951418156321E-2</v>
      </c>
      <c r="AH425" s="49">
        <f>_xll.qlTenorBasisForwardRate2($V$13,AD425,AE425,_xll.ohTrigger($AA$9:$AA$12))</f>
        <v>1.5174951418156321E-2</v>
      </c>
      <c r="AI425" s="49">
        <f>_xll.qlIndexFixing($V$5,_xll.qlInterestRateIndexFixingDate($V$5,AD425,trigger),,trigger)</f>
        <v>1.516907501613499E-2</v>
      </c>
      <c r="AJ425" s="49">
        <f t="shared" si="23"/>
        <v>5.8764020213313006E-6</v>
      </c>
      <c r="AK425" s="52">
        <f t="shared" si="24"/>
        <v>0.99961275645243253</v>
      </c>
    </row>
    <row r="426" spans="29:37" x14ac:dyDescent="0.2">
      <c r="AC426" s="44" t="s">
        <v>74</v>
      </c>
      <c r="AD426" s="45">
        <f>_xll.qlCalendarAdvance(calendar,AD425,AC426,,,trigger)</f>
        <v>55451</v>
      </c>
      <c r="AE426" s="45">
        <f>_xll.qlInterestRateIndexMaturity($V$5,AD426,trigger)</f>
        <v>55543</v>
      </c>
      <c r="AF426" s="49">
        <f>_xll.qlTenorBasisValue($V$13,AD426,trigger)</f>
        <v>1.9713053039112046E-4</v>
      </c>
      <c r="AG426" s="49">
        <f>_xll.qlTenorBasisForwardRate($V$13,AD426,_xll.ohTrigger($AA$9:$AA$12))</f>
        <v>1.5157559491608541E-2</v>
      </c>
      <c r="AH426" s="49">
        <f>_xll.qlTenorBasisForwardRate2($V$13,AD426,AE426,_xll.ohTrigger($AA$9:$AA$12))</f>
        <v>1.5157559491608541E-2</v>
      </c>
      <c r="AI426" s="49">
        <f>_xll.qlIndexFixing($V$5,_xll.qlInterestRateIndexFixingDate($V$5,AD426,trigger),,trigger)</f>
        <v>1.5144582925925673E-2</v>
      </c>
      <c r="AJ426" s="49">
        <f t="shared" si="23"/>
        <v>1.2976565682868216E-5</v>
      </c>
      <c r="AK426" s="52">
        <f t="shared" si="24"/>
        <v>0.99914388819057232</v>
      </c>
    </row>
    <row r="427" spans="29:37" x14ac:dyDescent="0.2">
      <c r="AC427" s="44" t="s">
        <v>74</v>
      </c>
      <c r="AD427" s="45">
        <f>_xll.qlCalendarAdvance(calendar,AD426,AC427,,,trigger)</f>
        <v>55484</v>
      </c>
      <c r="AE427" s="45">
        <f>_xll.qlInterestRateIndexMaturity($V$5,AD427,trigger)</f>
        <v>55576</v>
      </c>
      <c r="AF427" s="49">
        <f>_xll.qlTenorBasisValue($V$13,AD427,trigger)</f>
        <v>1.9636902526931087E-4</v>
      </c>
      <c r="AG427" s="49">
        <f>_xll.qlTenorBasisForwardRate($V$13,AD427,_xll.ohTrigger($AA$9:$AA$12))</f>
        <v>1.513776576373353E-2</v>
      </c>
      <c r="AH427" s="49">
        <f>_xll.qlTenorBasisForwardRate2($V$13,AD427,AE427,_xll.ohTrigger($AA$9:$AA$12))</f>
        <v>1.513776576373353E-2</v>
      </c>
      <c r="AI427" s="49">
        <f>_xll.qlIndexFixing($V$5,_xll.qlInterestRateIndexFixingDate($V$5,AD427,trigger),,trigger)</f>
        <v>1.5116852092708995E-2</v>
      </c>
      <c r="AJ427" s="49">
        <f t="shared" si="23"/>
        <v>2.0913671024535424E-5</v>
      </c>
      <c r="AK427" s="52">
        <f t="shared" si="24"/>
        <v>0.99861844400613997</v>
      </c>
    </row>
    <row r="428" spans="29:37" x14ac:dyDescent="0.2">
      <c r="AC428" s="44" t="s">
        <v>74</v>
      </c>
      <c r="AD428" s="45">
        <f>_xll.qlCalendarAdvance(calendar,AD427,AC428,,,trigger)</f>
        <v>55514</v>
      </c>
      <c r="AE428" s="45">
        <f>_xll.qlInterestRateIndexMaturity($V$5,AD428,trigger)</f>
        <v>55605</v>
      </c>
      <c r="AF428" s="49">
        <f>_xll.qlTenorBasisValue($V$13,AD428,trigger)</f>
        <v>1.9568419615101327E-4</v>
      </c>
      <c r="AG428" s="49">
        <f>_xll.qlTenorBasisForwardRate($V$13,AD428,_xll.ohTrigger($AA$9:$AA$12))</f>
        <v>1.5119138183394198E-2</v>
      </c>
      <c r="AH428" s="49">
        <f>_xll.qlTenorBasisForwardRate2($V$13,AD428,AE428,_xll.ohTrigger($AA$9:$AA$12))</f>
        <v>1.5119138183394198E-2</v>
      </c>
      <c r="AI428" s="49">
        <f>_xll.qlIndexFixing($V$5,_xll.qlInterestRateIndexFixingDate($V$5,AD428,trigger),,trigger)</f>
        <v>1.5091139927050504E-2</v>
      </c>
      <c r="AJ428" s="49">
        <f t="shared" si="23"/>
        <v>2.79982563436941E-5</v>
      </c>
      <c r="AK428" s="52">
        <f t="shared" si="24"/>
        <v>0.99814815791719891</v>
      </c>
    </row>
    <row r="429" spans="29:37" x14ac:dyDescent="0.2">
      <c r="AC429" s="44" t="s">
        <v>74</v>
      </c>
      <c r="AD429" s="45">
        <f>_xll.qlCalendarAdvance(calendar,AD428,AC429,,,trigger)</f>
        <v>55547</v>
      </c>
      <c r="AE429" s="45">
        <f>_xll.qlInterestRateIndexMaturity($V$5,AD429,trigger)</f>
        <v>55638</v>
      </c>
      <c r="AF429" s="49">
        <f>_xll.qlTenorBasisValue($V$13,AD429,trigger)</f>
        <v>1.9493899325722123E-4</v>
      </c>
      <c r="AG429" s="49">
        <f>_xll.qlTenorBasisForwardRate($V$13,AD429,_xll.ohTrigger($AA$9:$AA$12))</f>
        <v>1.5097950151790687E-2</v>
      </c>
      <c r="AH429" s="49">
        <f>_xll.qlTenorBasisForwardRate2($V$13,AD429,AE429,_xll.ohTrigger($AA$9:$AA$12))</f>
        <v>1.5097950151790687E-2</v>
      </c>
      <c r="AI429" s="49">
        <f>_xll.qlIndexFixing($V$5,_xll.qlInterestRateIndexFixingDate($V$5,AD429,trigger),,trigger)</f>
        <v>1.5062041932572405E-2</v>
      </c>
      <c r="AJ429" s="49">
        <f t="shared" si="23"/>
        <v>3.5908219218281842E-5</v>
      </c>
      <c r="AK429" s="52">
        <f t="shared" si="24"/>
        <v>0.99762164937244657</v>
      </c>
    </row>
    <row r="430" spans="29:37" x14ac:dyDescent="0.2">
      <c r="AC430" s="44" t="s">
        <v>74</v>
      </c>
      <c r="AD430" s="45">
        <f>_xll.qlCalendarAdvance(calendar,AD429,AC430,,,trigger)</f>
        <v>55578</v>
      </c>
      <c r="AE430" s="45">
        <f>_xll.qlInterestRateIndexMaturity($V$5,AD430,trigger)</f>
        <v>55670</v>
      </c>
      <c r="AF430" s="49">
        <f>_xll.qlTenorBasisValue($V$13,AD430,trigger)</f>
        <v>1.9424661502367014E-4</v>
      </c>
      <c r="AG430" s="49">
        <f>_xll.qlTenorBasisForwardRate($V$13,AD430,_xll.ohTrigger($AA$9:$AA$12))</f>
        <v>1.5077340416333053E-2</v>
      </c>
      <c r="AH430" s="49">
        <f>_xll.qlTenorBasisForwardRate2($V$13,AD430,AE430,_xll.ohTrigger($AA$9:$AA$12))</f>
        <v>1.5077340416333053E-2</v>
      </c>
      <c r="AI430" s="49">
        <f>_xll.qlIndexFixing($V$5,_xll.qlInterestRateIndexFixingDate($V$5,AD430,trigger),,trigger)</f>
        <v>1.5033901081807091E-2</v>
      </c>
      <c r="AJ430" s="49">
        <f t="shared" si="23"/>
        <v>4.343933452596177E-5</v>
      </c>
      <c r="AK430" s="52">
        <f t="shared" si="24"/>
        <v>0.99711889939959808</v>
      </c>
    </row>
    <row r="431" spans="29:37" x14ac:dyDescent="0.2">
      <c r="AC431" s="44" t="s">
        <v>74</v>
      </c>
      <c r="AD431" s="45">
        <f>_xll.qlCalendarAdvance(calendar,AD430,AC431,,,trigger)</f>
        <v>55607</v>
      </c>
      <c r="AE431" s="45">
        <f>_xll.qlInterestRateIndexMaturity($V$5,AD431,trigger)</f>
        <v>55698</v>
      </c>
      <c r="AF431" s="49">
        <f>_xll.qlTenorBasisValue($V$13,AD431,trigger)</f>
        <v>1.9360555817907117E-4</v>
      </c>
      <c r="AG431" s="49">
        <f>_xll.qlTenorBasisForwardRate($V$13,AD431,_xll.ohTrigger($AA$9:$AA$12))</f>
        <v>1.5057513850122752E-2</v>
      </c>
      <c r="AH431" s="49">
        <f>_xll.qlTenorBasisForwardRate2($V$13,AD431,AE431,_xll.ohTrigger($AA$9:$AA$12))</f>
        <v>1.5057513850122752E-2</v>
      </c>
      <c r="AI431" s="49">
        <f>_xll.qlIndexFixing($V$5,_xll.qlInterestRateIndexFixingDate($V$5,AD431,trigger),,trigger)</f>
        <v>1.5007285588043075E-2</v>
      </c>
      <c r="AJ431" s="49">
        <f t="shared" si="23"/>
        <v>5.0228262079676789E-5</v>
      </c>
      <c r="AK431" s="52">
        <f t="shared" si="24"/>
        <v>0.99666423935719861</v>
      </c>
    </row>
    <row r="432" spans="29:37" x14ac:dyDescent="0.2">
      <c r="AC432" s="44" t="s">
        <v>74</v>
      </c>
      <c r="AD432" s="45">
        <f>_xll.qlCalendarAdvance(calendar,AD431,AC432,,,trigger)</f>
        <v>55638</v>
      </c>
      <c r="AE432" s="45">
        <f>_xll.qlInterestRateIndexMaturity($V$5,AD432,trigger)</f>
        <v>55729</v>
      </c>
      <c r="AF432" s="49">
        <f>_xll.qlTenorBasisValue($V$13,AD432,trigger)</f>
        <v>1.9292733177363088E-4</v>
      </c>
      <c r="AG432" s="49">
        <f>_xll.qlTenorBasisForwardRate($V$13,AD432,_xll.ohTrigger($AA$9:$AA$12))</f>
        <v>1.5035645512903442E-2</v>
      </c>
      <c r="AH432" s="49">
        <f>_xll.qlTenorBasisForwardRate2($V$13,AD432,AE432,_xll.ohTrigger($AA$9:$AA$12))</f>
        <v>1.5035645512903442E-2</v>
      </c>
      <c r="AI432" s="49">
        <f>_xll.qlIndexFixing($V$5,_xll.qlInterestRateIndexFixingDate($V$5,AD432,trigger),,trigger)</f>
        <v>1.4978059103906503E-2</v>
      </c>
      <c r="AJ432" s="49">
        <f t="shared" si="23"/>
        <v>5.7586408996938843E-5</v>
      </c>
      <c r="AK432" s="52">
        <f t="shared" si="24"/>
        <v>0.99617000753658902</v>
      </c>
    </row>
    <row r="433" spans="29:37" x14ac:dyDescent="0.2">
      <c r="AC433" s="44" t="s">
        <v>74</v>
      </c>
      <c r="AD433" s="45">
        <f>_xll.qlCalendarAdvance(calendar,AD432,AC433,,,trigger)</f>
        <v>55668</v>
      </c>
      <c r="AE433" s="45">
        <f>_xll.qlInterestRateIndexMaturity($V$5,AD433,trigger)</f>
        <v>55760</v>
      </c>
      <c r="AF433" s="49">
        <f>_xll.qlTenorBasisValue($V$13,AD433,trigger)</f>
        <v>1.9227784446310884E-4</v>
      </c>
      <c r="AG433" s="49">
        <f>_xll.qlTenorBasisForwardRate($V$13,AD433,_xll.ohTrigger($AA$9:$AA$12))</f>
        <v>1.501378199611487E-2</v>
      </c>
      <c r="AH433" s="49">
        <f>_xll.qlTenorBasisForwardRate2($V$13,AD433,AE433,_xll.ohTrigger($AA$9:$AA$12))</f>
        <v>1.501378199611487E-2</v>
      </c>
      <c r="AI433" s="49">
        <f>_xll.qlIndexFixing($V$5,_xll.qlInterestRateIndexFixingDate($V$5,AD433,trigger),,trigger)</f>
        <v>1.4948986778680739E-2</v>
      </c>
      <c r="AJ433" s="49">
        <f t="shared" si="23"/>
        <v>6.47952174341309E-5</v>
      </c>
      <c r="AK433" s="52">
        <f t="shared" si="24"/>
        <v>0.99568428411636067</v>
      </c>
    </row>
    <row r="434" spans="29:37" x14ac:dyDescent="0.2">
      <c r="AC434" s="44" t="s">
        <v>74</v>
      </c>
      <c r="AD434" s="45">
        <f>_xll.qlCalendarAdvance(calendar,AD433,AC434,,,trigger)</f>
        <v>55701</v>
      </c>
      <c r="AE434" s="45">
        <f>_xll.qlInterestRateIndexMaturity($V$5,AD434,trigger)</f>
        <v>55793</v>
      </c>
      <c r="AF434" s="49">
        <f>_xll.qlTenorBasisValue($V$13,AD434,trigger)</f>
        <v>1.9157112413061648E-4</v>
      </c>
      <c r="AG434" s="49">
        <f>_xll.qlTenorBasisForwardRate($V$13,AD434,_xll.ohTrigger($AA$9:$AA$12))</f>
        <v>1.4989055593947356E-2</v>
      </c>
      <c r="AH434" s="49">
        <f>_xll.qlTenorBasisForwardRate2($V$13,AD434,AE434,_xll.ohTrigger($AA$9:$AA$12))</f>
        <v>1.4989055593947356E-2</v>
      </c>
      <c r="AI434" s="49">
        <f>_xll.qlIndexFixing($V$5,_xll.qlInterestRateIndexFixingDate($V$5,AD434,trigger),,trigger)</f>
        <v>1.4916505191555534E-2</v>
      </c>
      <c r="AJ434" s="49">
        <f t="shared" si="23"/>
        <v>7.2550402391822338E-5</v>
      </c>
      <c r="AK434" s="52">
        <f t="shared" si="24"/>
        <v>0.99515977494798813</v>
      </c>
    </row>
    <row r="435" spans="29:37" x14ac:dyDescent="0.2">
      <c r="AC435" s="44" t="s">
        <v>74</v>
      </c>
      <c r="AD435" s="45">
        <f>_xll.qlCalendarAdvance(calendar,AD434,AC435,,,trigger)</f>
        <v>55732</v>
      </c>
      <c r="AE435" s="45">
        <f>_xll.qlInterestRateIndexMaturity($V$5,AD435,trigger)</f>
        <v>55824</v>
      </c>
      <c r="AF435" s="49">
        <f>_xll.qlTenorBasisValue($V$13,AD435,trigger)</f>
        <v>1.9091452410465869E-4</v>
      </c>
      <c r="AG435" s="49">
        <f>_xll.qlTenorBasisForwardRate($V$13,AD435,_xll.ohTrigger($AA$9:$AA$12))</f>
        <v>1.4965124740008006E-2</v>
      </c>
      <c r="AH435" s="49">
        <f>_xll.qlTenorBasisForwardRate2($V$13,AD435,AE435,_xll.ohTrigger($AA$9:$AA$12))</f>
        <v>1.4965124740008006E-2</v>
      </c>
      <c r="AI435" s="49">
        <f>_xll.qlIndexFixing($V$5,_xll.qlInterestRateIndexFixingDate($V$5,AD435,trigger),,trigger)</f>
        <v>1.4885334131332978E-2</v>
      </c>
      <c r="AJ435" s="49">
        <f t="shared" si="23"/>
        <v>7.9790608675028504E-5</v>
      </c>
      <c r="AK435" s="52">
        <f t="shared" si="24"/>
        <v>0.99466822962980628</v>
      </c>
    </row>
    <row r="436" spans="29:37" x14ac:dyDescent="0.2">
      <c r="AC436" s="44" t="s">
        <v>74</v>
      </c>
      <c r="AD436" s="45">
        <f>_xll.qlCalendarAdvance(calendar,AD435,AC436,,,trigger)</f>
        <v>55764</v>
      </c>
      <c r="AE436" s="45">
        <f>_xll.qlInterestRateIndexMaturity($V$5,AD436,trigger)</f>
        <v>55855</v>
      </c>
      <c r="AF436" s="49">
        <f>_xll.qlTenorBasisValue($V$13,AD436,trigger)</f>
        <v>1.9024407329061512E-4</v>
      </c>
      <c r="AG436" s="49">
        <f>_xll.qlTenorBasisForwardRate($V$13,AD436,_xll.ohTrigger($AA$9:$AA$12))</f>
        <v>1.4939801153642882E-2</v>
      </c>
      <c r="AH436" s="49">
        <f>_xll.qlTenorBasisForwardRate2($V$13,AD436,AE436,_xll.ohTrigger($AA$9:$AA$12))</f>
        <v>1.4939801153642882E-2</v>
      </c>
      <c r="AI436" s="49">
        <f>_xll.qlIndexFixing($V$5,_xll.qlInterestRateIndexFixingDate($V$5,AD436,trigger),,trigger)</f>
        <v>1.4852706377623107E-2</v>
      </c>
      <c r="AJ436" s="49">
        <f t="shared" si="23"/>
        <v>8.7094776019775583E-5</v>
      </c>
      <c r="AK436" s="52">
        <f t="shared" si="24"/>
        <v>0.99417028545935238</v>
      </c>
    </row>
    <row r="437" spans="29:37" x14ac:dyDescent="0.2">
      <c r="AC437" s="44" t="s">
        <v>74</v>
      </c>
      <c r="AD437" s="45">
        <f>_xll.qlCalendarAdvance(calendar,AD436,AC437,,,trigger)</f>
        <v>55794</v>
      </c>
      <c r="AE437" s="45">
        <f>_xll.qlInterestRateIndexMaturity($V$5,AD437,trigger)</f>
        <v>55886</v>
      </c>
      <c r="AF437" s="49">
        <f>_xll.qlTenorBasisValue($V$13,AD437,trigger)</f>
        <v>1.896222205898615E-4</v>
      </c>
      <c r="AG437" s="49">
        <f>_xll.qlTenorBasisForwardRate($V$13,AD437,_xll.ohTrigger($AA$9:$AA$12))</f>
        <v>1.4915200542638807E-2</v>
      </c>
      <c r="AH437" s="49">
        <f>_xll.qlTenorBasisForwardRate2($V$13,AD437,AE437,_xll.ohTrigger($AA$9:$AA$12))</f>
        <v>1.4915200542638807E-2</v>
      </c>
      <c r="AI437" s="49">
        <f>_xll.qlIndexFixing($V$5,_xll.qlInterestRateIndexFixingDate($V$5,AD437,trigger),,trigger)</f>
        <v>1.4821079603057511E-2</v>
      </c>
      <c r="AJ437" s="49">
        <f t="shared" si="23"/>
        <v>9.4120939581296068E-5</v>
      </c>
      <c r="AK437" s="52">
        <f t="shared" si="24"/>
        <v>0.99368959610618524</v>
      </c>
    </row>
    <row r="438" spans="29:37" x14ac:dyDescent="0.2">
      <c r="AC438" s="44" t="s">
        <v>74</v>
      </c>
      <c r="AD438" s="45">
        <f>_xll.qlCalendarAdvance(calendar,AD437,AC438,,,trigger)</f>
        <v>55827</v>
      </c>
      <c r="AE438" s="45">
        <f>_xll.qlInterestRateIndexMaturity($V$5,AD438,trigger)</f>
        <v>55919</v>
      </c>
      <c r="AF438" s="49">
        <f>_xll.qlTenorBasisValue($V$13,AD438,trigger)</f>
        <v>1.8894558920532905E-4</v>
      </c>
      <c r="AG438" s="49">
        <f>_xll.qlTenorBasisForwardRate($V$13,AD438,_xll.ohTrigger($AA$9:$AA$12))</f>
        <v>1.488749609292273E-2</v>
      </c>
      <c r="AH438" s="49">
        <f>_xll.qlTenorBasisForwardRate2($V$13,AD438,AE438,_xll.ohTrigger($AA$9:$AA$12))</f>
        <v>1.488749609292273E-2</v>
      </c>
      <c r="AI438" s="49">
        <f>_xll.qlIndexFixing($V$5,_xll.qlInterestRateIndexFixingDate($V$5,AD438,trigger),,trigger)</f>
        <v>1.478583986209394E-2</v>
      </c>
      <c r="AJ438" s="49">
        <f t="shared" si="23"/>
        <v>1.0165623082879043E-4</v>
      </c>
      <c r="AK438" s="52">
        <f t="shared" si="24"/>
        <v>0.99317170394576182</v>
      </c>
    </row>
    <row r="439" spans="29:37" x14ac:dyDescent="0.2">
      <c r="AC439" s="44" t="s">
        <v>74</v>
      </c>
      <c r="AD439" s="45">
        <f>_xll.qlCalendarAdvance(calendar,AD438,AC439,,,trigger)</f>
        <v>55857</v>
      </c>
      <c r="AE439" s="45">
        <f>_xll.qlInterestRateIndexMaturity($V$5,AD439,trigger)</f>
        <v>55947</v>
      </c>
      <c r="AF439" s="49">
        <f>_xll.qlTenorBasisValue($V$13,AD439,trigger)</f>
        <v>1.8833713545032309E-4</v>
      </c>
      <c r="AG439" s="49">
        <f>_xll.qlTenorBasisForwardRate($V$13,AD439,_xll.ohTrigger($AA$9:$AA$12))</f>
        <v>1.486189298609375E-2</v>
      </c>
      <c r="AH439" s="49">
        <f>_xll.qlTenorBasisForwardRate2($V$13,AD439,AE439,_xll.ohTrigger($AA$9:$AA$12))</f>
        <v>1.486189298609375E-2</v>
      </c>
      <c r="AI439" s="49">
        <f>_xll.qlIndexFixing($V$5,_xll.qlInterestRateIndexFixingDate($V$5,AD439,trigger),,trigger)</f>
        <v>1.4753681450436318E-2</v>
      </c>
      <c r="AJ439" s="49">
        <f t="shared" si="23"/>
        <v>1.0821153565743202E-4</v>
      </c>
      <c r="AK439" s="52">
        <f t="shared" si="24"/>
        <v>0.99271885918175529</v>
      </c>
    </row>
    <row r="440" spans="29:37" x14ac:dyDescent="0.2">
      <c r="AC440" s="44" t="s">
        <v>74</v>
      </c>
      <c r="AD440" s="45">
        <f>_xll.qlCalendarAdvance(calendar,AD439,AC440,,,trigger)</f>
        <v>55890</v>
      </c>
      <c r="AE440" s="45">
        <f>_xll.qlInterestRateIndexMaturity($V$5,AD440,trigger)</f>
        <v>55982</v>
      </c>
      <c r="AF440" s="49">
        <f>_xll.qlTenorBasisValue($V$13,AD440,trigger)</f>
        <v>1.8767509254682537E-4</v>
      </c>
      <c r="AG440" s="49">
        <f>_xll.qlTenorBasisForwardRate($V$13,AD440,_xll.ohTrigger($AA$9:$AA$12))</f>
        <v>1.4832396734970853E-2</v>
      </c>
      <c r="AH440" s="49">
        <f>_xll.qlTenorBasisForwardRate2($V$13,AD440,AE440,_xll.ohTrigger($AA$9:$AA$12))</f>
        <v>1.4832396734970853E-2</v>
      </c>
      <c r="AI440" s="49">
        <f>_xll.qlIndexFixing($V$5,_xll.qlInterestRateIndexFixingDate($V$5,AD440,trigger),,trigger)</f>
        <v>1.4716558207202617E-2</v>
      </c>
      <c r="AJ440" s="49">
        <f t="shared" si="23"/>
        <v>1.1583852776823542E-4</v>
      </c>
      <c r="AK440" s="52">
        <f t="shared" si="24"/>
        <v>0.99219016792511228</v>
      </c>
    </row>
    <row r="441" spans="29:37" x14ac:dyDescent="0.2">
      <c r="AC441" s="44" t="s">
        <v>74</v>
      </c>
      <c r="AD441" s="45">
        <f>_xll.qlCalendarAdvance(calendar,AD440,AC441,,,trigger)</f>
        <v>55921</v>
      </c>
      <c r="AE441" s="45">
        <f>_xll.qlInterestRateIndexMaturity($V$5,AD441,trigger)</f>
        <v>56010</v>
      </c>
      <c r="AF441" s="49">
        <f>_xll.qlTenorBasisValue($V$13,AD441,trigger)</f>
        <v>1.870600277250545E-4</v>
      </c>
      <c r="AG441" s="49">
        <f>_xll.qlTenorBasisForwardRate($V$13,AD441,_xll.ohTrigger($AA$9:$AA$12))</f>
        <v>1.4804695115510715E-2</v>
      </c>
      <c r="AH441" s="49">
        <f>_xll.qlTenorBasisForwardRate2($V$13,AD441,AE441,_xll.ohTrigger($AA$9:$AA$12))</f>
        <v>1.4804695115510715E-2</v>
      </c>
      <c r="AI441" s="49">
        <f>_xll.qlIndexFixing($V$5,_xll.qlInterestRateIndexFixingDate($V$5,AD441,trigger),,trigger)</f>
        <v>1.4682329704238311E-2</v>
      </c>
      <c r="AJ441" s="49">
        <f t="shared" si="23"/>
        <v>1.223654112724043E-4</v>
      </c>
      <c r="AK441" s="52">
        <f t="shared" si="24"/>
        <v>0.99173468887284255</v>
      </c>
    </row>
    <row r="442" spans="29:37" x14ac:dyDescent="0.2">
      <c r="AC442" s="44" t="s">
        <v>74</v>
      </c>
      <c r="AD442" s="45">
        <f>_xll.qlCalendarAdvance(calendar,AD441,AC442,,,trigger)</f>
        <v>55949</v>
      </c>
      <c r="AE442" s="45">
        <f>_xll.qlInterestRateIndexMaturity($V$5,AD442,trigger)</f>
        <v>56041</v>
      </c>
      <c r="AF442" s="49">
        <f>_xll.qlTenorBasisValue($V$13,AD442,trigger)</f>
        <v>1.8651013574214303E-4</v>
      </c>
      <c r="AG442" s="49">
        <f>_xll.qlTenorBasisForwardRate($V$13,AD442,_xll.ohTrigger($AA$9:$AA$12))</f>
        <v>1.4778137006704752E-2</v>
      </c>
      <c r="AH442" s="49">
        <f>_xll.qlTenorBasisForwardRate2($V$13,AD442,AE442,_xll.ohTrigger($AA$9:$AA$12))</f>
        <v>1.4778137006704752E-2</v>
      </c>
      <c r="AI442" s="49">
        <f>_xll.qlIndexFixing($V$5,_xll.qlInterestRateIndexFixingDate($V$5,AD442,trigger),,trigger)</f>
        <v>1.4649288314653224E-2</v>
      </c>
      <c r="AJ442" s="49">
        <f t="shared" si="23"/>
        <v>1.2884869205152805E-4</v>
      </c>
      <c r="AK442" s="52">
        <f t="shared" si="24"/>
        <v>0.99128112752012854</v>
      </c>
    </row>
    <row r="443" spans="29:37" x14ac:dyDescent="0.2">
      <c r="AC443" s="44" t="s">
        <v>74</v>
      </c>
      <c r="AD443" s="45">
        <f>_xll.qlCalendarAdvance(calendar,AD442,AC443,,,trigger)</f>
        <v>55982</v>
      </c>
      <c r="AE443" s="45">
        <f>_xll.qlInterestRateIndexMaturity($V$5,AD443,trigger)</f>
        <v>56073</v>
      </c>
      <c r="AF443" s="49">
        <f>_xll.qlTenorBasisValue($V$13,AD443,trigger)</f>
        <v>1.858688653122713E-4</v>
      </c>
      <c r="AG443" s="49">
        <f>_xll.qlTenorBasisForwardRate($V$13,AD443,_xll.ohTrigger($AA$9:$AA$12))</f>
        <v>1.4746841620955771E-2</v>
      </c>
      <c r="AH443" s="49">
        <f>_xll.qlTenorBasisForwardRate2($V$13,AD443,AE443,_xll.ohTrigger($AA$9:$AA$12))</f>
        <v>1.4746841620955771E-2</v>
      </c>
      <c r="AI443" s="49">
        <f>_xll.qlIndexFixing($V$5,_xll.qlInterestRateIndexFixingDate($V$5,AD443,trigger),,trigger)</f>
        <v>1.4610955644611191E-2</v>
      </c>
      <c r="AJ443" s="49">
        <f t="shared" si="23"/>
        <v>1.3588597634458036E-4</v>
      </c>
      <c r="AK443" s="52">
        <f t="shared" si="24"/>
        <v>0.99078541833991884</v>
      </c>
    </row>
    <row r="444" spans="29:37" x14ac:dyDescent="0.2">
      <c r="AC444" s="44" t="s">
        <v>74</v>
      </c>
      <c r="AD444" s="45">
        <f>_xll.qlCalendarAdvance(calendar,AD443,AC444,,,trigger)</f>
        <v>56012</v>
      </c>
      <c r="AE444" s="45">
        <f>_xll.qlInterestRateIndexMaturity($V$5,AD444,trigger)</f>
        <v>56104</v>
      </c>
      <c r="AF444" s="49">
        <f>_xll.qlTenorBasisValue($V$13,AD444,trigger)</f>
        <v>1.852922290609919E-4</v>
      </c>
      <c r="AG444" s="49">
        <f>_xll.qlTenorBasisForwardRate($V$13,AD444,_xll.ohTrigger($AA$9:$AA$12))</f>
        <v>1.4717321875135855E-2</v>
      </c>
      <c r="AH444" s="49">
        <f>_xll.qlTenorBasisForwardRate2($V$13,AD444,AE444,_xll.ohTrigger($AA$9:$AA$12))</f>
        <v>1.4717321875135855E-2</v>
      </c>
      <c r="AI444" s="49">
        <f>_xll.qlIndexFixing($V$5,_xll.qlInterestRateIndexFixingDate($V$5,AD444,trigger),,trigger)</f>
        <v>1.4574908980007932E-2</v>
      </c>
      <c r="AJ444" s="49">
        <f t="shared" si="23"/>
        <v>1.4241289512792292E-4</v>
      </c>
      <c r="AK444" s="52">
        <f t="shared" si="24"/>
        <v>0.99032345039836889</v>
      </c>
    </row>
    <row r="445" spans="29:37" x14ac:dyDescent="0.2">
      <c r="AC445" s="44" t="s">
        <v>74</v>
      </c>
      <c r="AD445" s="45">
        <f>_xll.qlCalendarAdvance(calendar,AD444,AC445,,,trigger)</f>
        <v>56044</v>
      </c>
      <c r="AE445" s="45">
        <f>_xll.qlInterestRateIndexMaturity($V$5,AD445,trigger)</f>
        <v>56136</v>
      </c>
      <c r="AF445" s="49">
        <f>_xll.qlTenorBasisValue($V$13,AD445,trigger)</f>
        <v>1.8468373382246676E-4</v>
      </c>
      <c r="AG445" s="49">
        <f>_xll.qlTenorBasisForwardRate($V$13,AD445,_xll.ohTrigger($AA$9:$AA$12))</f>
        <v>1.4685281379693828E-2</v>
      </c>
      <c r="AH445" s="49">
        <f>_xll.qlTenorBasisForwardRate2($V$13,AD445,AE445,_xll.ohTrigger($AA$9:$AA$12))</f>
        <v>1.4685281379693828E-2</v>
      </c>
      <c r="AI445" s="49">
        <f>_xll.qlIndexFixing($V$5,_xll.qlInterestRateIndexFixingDate($V$5,AD445,trigger),,trigger)</f>
        <v>1.4536120945904179E-2</v>
      </c>
      <c r="AJ445" s="49">
        <f t="shared" si="23"/>
        <v>1.4916043378964891E-4</v>
      </c>
      <c r="AK445" s="52">
        <f t="shared" si="24"/>
        <v>0.98984286171078062</v>
      </c>
    </row>
    <row r="446" spans="29:37" x14ac:dyDescent="0.2">
      <c r="AC446" s="44" t="s">
        <v>74</v>
      </c>
      <c r="AD446" s="45">
        <f>_xll.qlCalendarAdvance(calendar,AD445,AC446,,,trigger)</f>
        <v>56074</v>
      </c>
      <c r="AE446" s="45">
        <f>_xll.qlInterestRateIndexMaturity($V$5,AD446,trigger)</f>
        <v>56166</v>
      </c>
      <c r="AF446" s="49">
        <f>_xll.qlTenorBasisValue($V$13,AD446,trigger)</f>
        <v>1.8411937978897992E-4</v>
      </c>
      <c r="AG446" s="49">
        <f>_xll.qlTenorBasisForwardRate($V$13,AD446,_xll.ohTrigger($AA$9:$AA$12))</f>
        <v>1.4654533458671473E-2</v>
      </c>
      <c r="AH446" s="49">
        <f>_xll.qlTenorBasisForwardRate2($V$13,AD446,AE446,_xll.ohTrigger($AA$9:$AA$12))</f>
        <v>1.4654533458671473E-2</v>
      </c>
      <c r="AI446" s="49">
        <f>_xll.qlIndexFixing($V$5,_xll.qlInterestRateIndexFixingDate($V$5,AD446,trigger),,trigger)</f>
        <v>1.4499140417376946E-2</v>
      </c>
      <c r="AJ446" s="49">
        <f t="shared" si="23"/>
        <v>1.5539304129452702E-4</v>
      </c>
      <c r="AK446" s="52">
        <f t="shared" si="24"/>
        <v>0.98939624780735846</v>
      </c>
    </row>
    <row r="447" spans="29:37" x14ac:dyDescent="0.2">
      <c r="AC447" s="44" t="s">
        <v>74</v>
      </c>
      <c r="AD447" s="45">
        <f>_xll.qlCalendarAdvance(calendar,AD446,AC447,,,trigger)</f>
        <v>56107</v>
      </c>
      <c r="AE447" s="45">
        <f>_xll.qlInterestRateIndexMaturity($V$5,AD447,trigger)</f>
        <v>56199</v>
      </c>
      <c r="AF447" s="49">
        <f>_xll.qlTenorBasisValue($V$13,AD447,trigger)</f>
        <v>1.83505349466043E-4</v>
      </c>
      <c r="AG447" s="49">
        <f>_xll.qlTenorBasisForwardRate($V$13,AD447,_xll.ohTrigger($AA$9:$AA$12))</f>
        <v>1.4619911955091797E-2</v>
      </c>
      <c r="AH447" s="49">
        <f>_xll.qlTenorBasisForwardRate2($V$13,AD447,AE447,_xll.ohTrigger($AA$9:$AA$12))</f>
        <v>1.4619911955091797E-2</v>
      </c>
      <c r="AI447" s="49">
        <f>_xll.qlIndexFixing($V$5,_xll.qlInterestRateIndexFixingDate($V$5,AD447,trigger),,trigger)</f>
        <v>1.4457772493075199E-2</v>
      </c>
      <c r="AJ447" s="49">
        <f t="shared" si="23"/>
        <v>1.6213946201659724E-4</v>
      </c>
      <c r="AK447" s="52">
        <f t="shared" si="24"/>
        <v>0.98890968273169888</v>
      </c>
    </row>
    <row r="448" spans="29:37" x14ac:dyDescent="0.2">
      <c r="AC448" s="44" t="s">
        <v>74</v>
      </c>
      <c r="AD448" s="45">
        <f>_xll.qlCalendarAdvance(calendar,AD447,AC448,,,trigger)</f>
        <v>56138</v>
      </c>
      <c r="AE448" s="45">
        <f>_xll.qlInterestRateIndexMaturity($V$5,AD448,trigger)</f>
        <v>56229</v>
      </c>
      <c r="AF448" s="49">
        <f>_xll.qlTenorBasisValue($V$13,AD448,trigger)</f>
        <v>1.8293491734000839E-4</v>
      </c>
      <c r="AG448" s="49">
        <f>_xll.qlTenorBasisForwardRate($V$13,AD448,_xll.ohTrigger($AA$9:$AA$12))</f>
        <v>1.4586875124613824E-2</v>
      </c>
      <c r="AH448" s="49">
        <f>_xll.qlTenorBasisForwardRate2($V$13,AD448,AE448,_xll.ohTrigger($AA$9:$AA$12))</f>
        <v>1.4586875124613824E-2</v>
      </c>
      <c r="AI448" s="49">
        <f>_xll.qlIndexFixing($V$5,_xll.qlInterestRateIndexFixingDate($V$5,AD448,trigger),,trigger)</f>
        <v>1.4418613005842885E-2</v>
      </c>
      <c r="AJ448" s="49">
        <f t="shared" si="23"/>
        <v>1.6826211877093815E-4</v>
      </c>
      <c r="AK448" s="52">
        <f t="shared" si="24"/>
        <v>0.9884648276389908</v>
      </c>
    </row>
    <row r="449" spans="29:37" x14ac:dyDescent="0.2">
      <c r="AC449" s="44" t="s">
        <v>74</v>
      </c>
      <c r="AD449" s="45">
        <f>_xll.qlCalendarAdvance(calendar,AD448,AC449,,,trigger)</f>
        <v>56170</v>
      </c>
      <c r="AE449" s="45">
        <f>_xll.qlInterestRateIndexMaturity($V$5,AD449,trigger)</f>
        <v>56262</v>
      </c>
      <c r="AF449" s="49">
        <f>_xll.qlTenorBasisValue($V$13,AD449,trigger)</f>
        <v>1.8235250351577968E-4</v>
      </c>
      <c r="AG449" s="49">
        <f>_xll.qlTenorBasisForwardRate($V$13,AD449,_xll.ohTrigger($AA$9:$AA$12))</f>
        <v>1.4551472383007436E-2</v>
      </c>
      <c r="AH449" s="49">
        <f>_xll.qlTenorBasisForwardRate2($V$13,AD449,AE449,_xll.ohTrigger($AA$9:$AA$12))</f>
        <v>1.4551472383007436E-2</v>
      </c>
      <c r="AI449" s="49">
        <f>_xll.qlIndexFixing($V$5,_xll.qlInterestRateIndexFixingDate($V$5,AD449,trigger),,trigger)</f>
        <v>1.437679208466057E-2</v>
      </c>
      <c r="AJ449" s="49">
        <f t="shared" si="23"/>
        <v>1.7468029834686628E-4</v>
      </c>
      <c r="AK449" s="52">
        <f t="shared" si="24"/>
        <v>0.98799569598531833</v>
      </c>
    </row>
    <row r="450" spans="29:37" x14ac:dyDescent="0.2">
      <c r="AC450" s="44" t="s">
        <v>74</v>
      </c>
      <c r="AD450" s="45">
        <f>_xll.qlCalendarAdvance(calendar,AD449,AC450,,,trigger)</f>
        <v>56201</v>
      </c>
      <c r="AE450" s="45">
        <f>_xll.qlInterestRateIndexMaturity($V$5,AD450,trigger)</f>
        <v>56293</v>
      </c>
      <c r="AF450" s="49">
        <f>_xll.qlTenorBasisValue($V$13,AD450,trigger)</f>
        <v>1.8179444508281662E-4</v>
      </c>
      <c r="AG450" s="49">
        <f>_xll.qlTenorBasisForwardRate($V$13,AD450,_xll.ohTrigger($AA$9:$AA$12))</f>
        <v>1.451665659614091E-2</v>
      </c>
      <c r="AH450" s="49">
        <f>_xll.qlTenorBasisForwardRate2($V$13,AD450,AE450,_xll.ohTrigger($AA$9:$AA$12))</f>
        <v>1.451665659614091E-2</v>
      </c>
      <c r="AI450" s="49">
        <f>_xll.qlIndexFixing($V$5,_xll.qlInterestRateIndexFixingDate($V$5,AD450,trigger),,trigger)</f>
        <v>1.4335978453868177E-2</v>
      </c>
      <c r="AJ450" s="49">
        <f t="shared" si="23"/>
        <v>1.8067814227273361E-4</v>
      </c>
      <c r="AK450" s="52">
        <f t="shared" si="24"/>
        <v>0.98755373587050588</v>
      </c>
    </row>
    <row r="451" spans="29:37" x14ac:dyDescent="0.2">
      <c r="AC451" s="44" t="s">
        <v>74</v>
      </c>
      <c r="AD451" s="45">
        <f>_xll.qlCalendarAdvance(calendar,AD450,AC451,,,trigger)</f>
        <v>56233</v>
      </c>
      <c r="AE451" s="45">
        <f>_xll.qlInterestRateIndexMaturity($V$5,AD451,trigger)</f>
        <v>56324</v>
      </c>
      <c r="AF451" s="49">
        <f>_xll.qlTenorBasisValue($V$13,AD451,trigger)</f>
        <v>1.8122467236161965E-4</v>
      </c>
      <c r="AG451" s="49">
        <f>_xll.qlTenorBasisForwardRate($V$13,AD451,_xll.ohTrigger($AA$9:$AA$12))</f>
        <v>1.4480218253768282E-2</v>
      </c>
      <c r="AH451" s="49">
        <f>_xll.qlTenorBasisForwardRate2($V$13,AD451,AE451,_xll.ohTrigger($AA$9:$AA$12))</f>
        <v>1.4480218253768282E-2</v>
      </c>
      <c r="AI451" s="49">
        <f>_xll.qlIndexFixing($V$5,_xll.qlInterestRateIndexFixingDate($V$5,AD451,trigger),,trigger)</f>
        <v>1.429357547061165E-2</v>
      </c>
      <c r="AJ451" s="49">
        <f t="shared" si="23"/>
        <v>1.8664278315663231E-4</v>
      </c>
      <c r="AK451" s="52">
        <f t="shared" si="24"/>
        <v>0.9871104993111508</v>
      </c>
    </row>
    <row r="452" spans="29:37" x14ac:dyDescent="0.2">
      <c r="AC452" s="44" t="s">
        <v>74</v>
      </c>
      <c r="AD452" s="45">
        <f>_xll.qlCalendarAdvance(calendar,AD451,AC452,,,trigger)</f>
        <v>56264</v>
      </c>
      <c r="AE452" s="45">
        <f>_xll.qlInterestRateIndexMaturity($V$5,AD452,trigger)</f>
        <v>56354</v>
      </c>
      <c r="AF452" s="49">
        <f>_xll.qlTenorBasisValue($V$13,AD452,trigger)</f>
        <v>1.8067873356161459E-4</v>
      </c>
      <c r="AG452" s="49">
        <f>_xll.qlTenorBasisForwardRate($V$13,AD452,_xll.ohTrigger($AA$9:$AA$12))</f>
        <v>1.4444180319771682E-2</v>
      </c>
      <c r="AH452" s="49">
        <f>_xll.qlTenorBasisForwardRate2($V$13,AD452,AE452,_xll.ohTrigger($AA$9:$AA$12))</f>
        <v>1.4444180319771682E-2</v>
      </c>
      <c r="AI452" s="49">
        <f>_xll.qlIndexFixing($V$5,_xll.qlInterestRateIndexFixingDate($V$5,AD452,trigger),,trigger)</f>
        <v>1.4251886097044419E-2</v>
      </c>
      <c r="AJ452" s="49">
        <f t="shared" ref="AJ452:AJ515" si="25">AG452-AI452</f>
        <v>1.9229422272726282E-4</v>
      </c>
      <c r="AK452" s="52">
        <f t="shared" ref="AK452:AK515" si="26">AI452/AH452</f>
        <v>0.98668707960783042</v>
      </c>
    </row>
    <row r="453" spans="29:37" x14ac:dyDescent="0.2">
      <c r="AC453" s="44" t="s">
        <v>74</v>
      </c>
      <c r="AD453" s="45">
        <f>_xll.qlCalendarAdvance(calendar,AD452,AC453,,,trigger)</f>
        <v>56296</v>
      </c>
      <c r="AE453" s="45">
        <f>_xll.qlInterestRateIndexMaturity($V$5,AD453,trigger)</f>
        <v>56387</v>
      </c>
      <c r="AF453" s="49">
        <f>_xll.qlTenorBasisValue($V$13,AD453,trigger)</f>
        <v>1.8012134214600705E-4</v>
      </c>
      <c r="AG453" s="49">
        <f>_xll.qlTenorBasisForwardRate($V$13,AD453,_xll.ohTrigger($AA$9:$AA$12))</f>
        <v>1.4405547239198447E-2</v>
      </c>
      <c r="AH453" s="49">
        <f>_xll.qlTenorBasisForwardRate2($V$13,AD453,AE453,_xll.ohTrigger($AA$9:$AA$12))</f>
        <v>1.4405547239198447E-2</v>
      </c>
      <c r="AI453" s="49">
        <f>_xll.qlIndexFixing($V$5,_xll.qlInterestRateIndexFixingDate($V$5,AD453,trigger),,trigger)</f>
        <v>1.4207355936947828E-2</v>
      </c>
      <c r="AJ453" s="49">
        <f t="shared" si="25"/>
        <v>1.9819130225061897E-4</v>
      </c>
      <c r="AK453" s="52">
        <f t="shared" si="26"/>
        <v>0.98624201504047504</v>
      </c>
    </row>
    <row r="454" spans="29:37" x14ac:dyDescent="0.2">
      <c r="AC454" s="44" t="s">
        <v>74</v>
      </c>
      <c r="AD454" s="45">
        <f>_xll.qlCalendarAdvance(calendar,AD453,AC454,,,trigger)</f>
        <v>56324</v>
      </c>
      <c r="AE454" s="45">
        <f>_xll.qlInterestRateIndexMaturity($V$5,AD454,trigger)</f>
        <v>56416</v>
      </c>
      <c r="AF454" s="49">
        <f>_xll.qlTenorBasisValue($V$13,AD454,trigger)</f>
        <v>1.7963870542987454E-4</v>
      </c>
      <c r="AG454" s="49">
        <f>_xll.qlTenorBasisForwardRate($V$13,AD454,_xll.ohTrigger($AA$9:$AA$12))</f>
        <v>1.4371002550952474E-2</v>
      </c>
      <c r="AH454" s="49">
        <f>_xll.qlTenorBasisForwardRate2($V$13,AD454,AE454,_xll.ohTrigger($AA$9:$AA$12))</f>
        <v>1.4371002550952474E-2</v>
      </c>
      <c r="AI454" s="49">
        <f>_xll.qlIndexFixing($V$5,_xll.qlInterestRateIndexFixingDate($V$5,AD454,trigger),,trigger)</f>
        <v>1.4167760794824147E-2</v>
      </c>
      <c r="AJ454" s="49">
        <f t="shared" si="25"/>
        <v>2.0324175612832646E-4</v>
      </c>
      <c r="AK454" s="52">
        <f t="shared" si="26"/>
        <v>0.98585751026014146</v>
      </c>
    </row>
    <row r="455" spans="29:37" x14ac:dyDescent="0.2">
      <c r="AC455" s="44" t="s">
        <v>74</v>
      </c>
      <c r="AD455" s="45">
        <f>_xll.qlCalendarAdvance(calendar,AD454,AC455,,,trigger)</f>
        <v>56355</v>
      </c>
      <c r="AE455" s="45">
        <f>_xll.qlInterestRateIndexMaturity($V$5,AD455,trigger)</f>
        <v>56446</v>
      </c>
      <c r="AF455" s="49">
        <f>_xll.qlTenorBasisValue($V$13,AD455,trigger)</f>
        <v>1.7910983384154076E-4</v>
      </c>
      <c r="AG455" s="49">
        <f>_xll.qlTenorBasisForwardRate($V$13,AD455,_xll.ohTrigger($AA$9:$AA$12))</f>
        <v>1.4332726245601071E-2</v>
      </c>
      <c r="AH455" s="49">
        <f>_xll.qlTenorBasisForwardRate2($V$13,AD455,AE455,_xll.ohTrigger($AA$9:$AA$12))</f>
        <v>1.4332726245601071E-2</v>
      </c>
      <c r="AI455" s="49">
        <f>_xll.qlIndexFixing($V$5,_xll.qlInterestRateIndexFixingDate($V$5,AD455,trigger),,trigger)</f>
        <v>1.4124224588792643E-2</v>
      </c>
      <c r="AJ455" s="49">
        <f t="shared" si="25"/>
        <v>2.0850165680842865E-4</v>
      </c>
      <c r="AK455" s="52">
        <f t="shared" si="26"/>
        <v>0.98545275663292453</v>
      </c>
    </row>
    <row r="456" spans="29:37" x14ac:dyDescent="0.2">
      <c r="AC456" s="44" t="s">
        <v>74</v>
      </c>
      <c r="AD456" s="45">
        <f>_xll.qlCalendarAdvance(calendar,AD455,AC456,,,trigger)</f>
        <v>56387</v>
      </c>
      <c r="AE456" s="45">
        <f>_xll.qlInterestRateIndexMaturity($V$5,AD456,trigger)</f>
        <v>56479</v>
      </c>
      <c r="AF456" s="49">
        <f>_xll.qlTenorBasisValue($V$13,AD456,trigger)</f>
        <v>1.785698777144097E-4</v>
      </c>
      <c r="AG456" s="49">
        <f>_xll.qlTenorBasisForwardRate($V$13,AD456,_xll.ohTrigger($AA$9:$AA$12))</f>
        <v>1.4291683537797471E-2</v>
      </c>
      <c r="AH456" s="49">
        <f>_xll.qlTenorBasisForwardRate2($V$13,AD456,AE456,_xll.ohTrigger($AA$9:$AA$12))</f>
        <v>1.4291683537797471E-2</v>
      </c>
      <c r="AI456" s="49">
        <f>_xll.qlIndexFixing($V$5,_xll.qlInterestRateIndexFixingDate($V$5,AD456,trigger),,trigger)</f>
        <v>1.4077716041263743E-2</v>
      </c>
      <c r="AJ456" s="49">
        <f t="shared" si="25"/>
        <v>2.13967496533728E-4</v>
      </c>
      <c r="AK456" s="52">
        <f t="shared" si="26"/>
        <v>0.98502853103570032</v>
      </c>
    </row>
    <row r="457" spans="29:37" x14ac:dyDescent="0.2">
      <c r="AC457" s="44" t="s">
        <v>74</v>
      </c>
      <c r="AD457" s="45">
        <f>_xll.qlCalendarAdvance(calendar,AD456,AC457,,,trigger)</f>
        <v>56418</v>
      </c>
      <c r="AE457" s="45">
        <f>_xll.qlInterestRateIndexMaturity($V$5,AD457,trigger)</f>
        <v>56510</v>
      </c>
      <c r="AF457" s="49">
        <f>_xll.qlTenorBasisValue($V$13,AD457,trigger)</f>
        <v>1.7805252455137922E-4</v>
      </c>
      <c r="AG457" s="49">
        <f>_xll.qlTenorBasisForwardRate($V$13,AD457,_xll.ohTrigger($AA$9:$AA$12))</f>
        <v>1.4251464107262772E-2</v>
      </c>
      <c r="AH457" s="49">
        <f>_xll.qlTenorBasisForwardRate2($V$13,AD457,AE457,_xll.ohTrigger($AA$9:$AA$12))</f>
        <v>1.4251464107262772E-2</v>
      </c>
      <c r="AI457" s="49">
        <f>_xll.qlIndexFixing($V$5,_xll.qlInterestRateIndexFixingDate($V$5,AD457,trigger),,trigger)</f>
        <v>1.4032442396814697E-2</v>
      </c>
      <c r="AJ457" s="49">
        <f t="shared" si="25"/>
        <v>2.1902171044807517E-4</v>
      </c>
      <c r="AK457" s="52">
        <f t="shared" si="26"/>
        <v>0.98463163442018153</v>
      </c>
    </row>
    <row r="458" spans="29:37" x14ac:dyDescent="0.2">
      <c r="AC458" s="44" t="s">
        <v>74</v>
      </c>
      <c r="AD458" s="45">
        <f>_xll.qlCalendarAdvance(calendar,AD457,AC458,,,trigger)</f>
        <v>56450</v>
      </c>
      <c r="AE458" s="45">
        <f>_xll.qlInterestRateIndexMaturity($V$5,AD458,trigger)</f>
        <v>56542</v>
      </c>
      <c r="AF458" s="49">
        <f>_xll.qlTenorBasisValue($V$13,AD458,trigger)</f>
        <v>1.7752433498054089E-4</v>
      </c>
      <c r="AG458" s="49">
        <f>_xll.qlTenorBasisForwardRate($V$13,AD458,_xll.ohTrigger($AA$9:$AA$12))</f>
        <v>1.4209117658396169E-2</v>
      </c>
      <c r="AH458" s="49">
        <f>_xll.qlTenorBasisForwardRate2($V$13,AD458,AE458,_xll.ohTrigger($AA$9:$AA$12))</f>
        <v>1.4209117658396169E-2</v>
      </c>
      <c r="AI458" s="49">
        <f>_xll.qlIndexFixing($V$5,_xll.qlInterestRateIndexFixingDate($V$5,AD458,trigger),,trigger)</f>
        <v>1.3985040096470619E-2</v>
      </c>
      <c r="AJ458" s="49">
        <f t="shared" si="25"/>
        <v>2.2407756192555084E-4</v>
      </c>
      <c r="AK458" s="52">
        <f t="shared" si="26"/>
        <v>0.98423001573266988</v>
      </c>
    </row>
    <row r="459" spans="29:37" x14ac:dyDescent="0.2">
      <c r="AC459" s="44" t="s">
        <v>74</v>
      </c>
      <c r="AD459" s="45">
        <f>_xll.qlCalendarAdvance(calendar,AD458,AC459,,,trigger)</f>
        <v>56481</v>
      </c>
      <c r="AE459" s="45">
        <f>_xll.qlInterestRateIndexMaturity($V$5,AD459,trigger)</f>
        <v>56573</v>
      </c>
      <c r="AF459" s="49">
        <f>_xll.qlTenorBasisValue($V$13,AD459,trigger)</f>
        <v>1.7701826222236904E-4</v>
      </c>
      <c r="AG459" s="49">
        <f>_xll.qlTenorBasisForwardRate($V$13,AD459,_xll.ohTrigger($AA$9:$AA$12))</f>
        <v>1.4167285986188261E-2</v>
      </c>
      <c r="AH459" s="49">
        <f>_xll.qlTenorBasisForwardRate2($V$13,AD459,AE459,_xll.ohTrigger($AA$9:$AA$12))</f>
        <v>1.4167285986188261E-2</v>
      </c>
      <c r="AI459" s="49">
        <f>_xll.qlIndexFixing($V$5,_xll.qlInterestRateIndexFixingDate($V$5,AD459,trigger),,trigger)</f>
        <v>1.393847180696867E-2</v>
      </c>
      <c r="AJ459" s="49">
        <f t="shared" si="25"/>
        <v>2.2881417921959135E-4</v>
      </c>
      <c r="AK459" s="52">
        <f t="shared" si="26"/>
        <v>0.98384911694147603</v>
      </c>
    </row>
    <row r="460" spans="29:37" x14ac:dyDescent="0.2">
      <c r="AC460" s="44" t="s">
        <v>74</v>
      </c>
      <c r="AD460" s="45">
        <f>_xll.qlCalendarAdvance(calendar,AD459,AC460,,,trigger)</f>
        <v>56513</v>
      </c>
      <c r="AE460" s="45">
        <f>_xll.qlInterestRateIndexMaturity($V$5,AD460,trigger)</f>
        <v>56604</v>
      </c>
      <c r="AF460" s="49">
        <f>_xll.qlTenorBasisValue($V$13,AD460,trigger)</f>
        <v>1.7650159583990622E-4</v>
      </c>
      <c r="AG460" s="49">
        <f>_xll.qlTenorBasisForwardRate($V$13,AD460,_xll.ohTrigger($AA$9:$AA$12))</f>
        <v>1.4123689282392117E-2</v>
      </c>
      <c r="AH460" s="49">
        <f>_xll.qlTenorBasisForwardRate2($V$13,AD460,AE460,_xll.ohTrigger($AA$9:$AA$12))</f>
        <v>1.4123689282392117E-2</v>
      </c>
      <c r="AI460" s="49">
        <f>_xll.qlIndexFixing($V$5,_xll.qlInterestRateIndexFixingDate($V$5,AD460,trigger),,trigger)</f>
        <v>1.389023730628736E-2</v>
      </c>
      <c r="AJ460" s="49">
        <f t="shared" si="25"/>
        <v>2.3345197610475689E-4</v>
      </c>
      <c r="AK460" s="52">
        <f t="shared" si="26"/>
        <v>0.98347089266571452</v>
      </c>
    </row>
    <row r="461" spans="29:37" x14ac:dyDescent="0.2">
      <c r="AC461" s="44" t="s">
        <v>74</v>
      </c>
      <c r="AD461" s="45">
        <f>_xll.qlCalendarAdvance(calendar,AD460,AC461,,,trigger)</f>
        <v>56543</v>
      </c>
      <c r="AE461" s="45">
        <f>_xll.qlInterestRateIndexMaturity($V$5,AD461,trigger)</f>
        <v>56635</v>
      </c>
      <c r="AF461" s="49">
        <f>_xll.qlTenorBasisValue($V$13,AD461,trigger)</f>
        <v>1.7602245471566946E-4</v>
      </c>
      <c r="AG461" s="49">
        <f>_xll.qlTenorBasisForwardRate($V$13,AD461,_xll.ohTrigger($AA$9:$AA$12))</f>
        <v>1.4081216427760923E-2</v>
      </c>
      <c r="AH461" s="49">
        <f>_xll.qlTenorBasisForwardRate2($V$13,AD461,AE461,_xll.ohTrigger($AA$9:$AA$12))</f>
        <v>1.4081216427760923E-2</v>
      </c>
      <c r="AI461" s="49">
        <f>_xll.qlIndexFixing($V$5,_xll.qlInterestRateIndexFixingDate($V$5,AD461,trigger),,trigger)</f>
        <v>1.3843424210897572E-2</v>
      </c>
      <c r="AJ461" s="49">
        <f t="shared" si="25"/>
        <v>2.3779221686335075E-4</v>
      </c>
      <c r="AK461" s="52">
        <f t="shared" si="26"/>
        <v>0.98311280718656191</v>
      </c>
    </row>
    <row r="462" spans="29:37" x14ac:dyDescent="0.2">
      <c r="AC462" s="44" t="s">
        <v>74</v>
      </c>
      <c r="AD462" s="45">
        <f>_xll.qlCalendarAdvance(calendar,AD461,AC462,,,trigger)</f>
        <v>56576</v>
      </c>
      <c r="AE462" s="45">
        <f>_xll.qlInterestRateIndexMaturity($V$5,AD462,trigger)</f>
        <v>56668</v>
      </c>
      <c r="AF462" s="49">
        <f>_xll.qlTenorBasisValue($V$13,AD462,trigger)</f>
        <v>1.7550118800870019E-4</v>
      </c>
      <c r="AG462" s="49">
        <f>_xll.qlTenorBasisForwardRate($V$13,AD462,_xll.ohTrigger($AA$9:$AA$12))</f>
        <v>1.4034086495660457E-2</v>
      </c>
      <c r="AH462" s="49">
        <f>_xll.qlTenorBasisForwardRate2($V$13,AD462,AE462,_xll.ohTrigger($AA$9:$AA$12))</f>
        <v>1.4034086495660457E-2</v>
      </c>
      <c r="AI462" s="49">
        <f>_xll.qlIndexFixing($V$5,_xll.qlInterestRateIndexFixingDate($V$5,AD462,trigger),,trigger)</f>
        <v>1.3791795383998667E-2</v>
      </c>
      <c r="AJ462" s="49">
        <f t="shared" si="25"/>
        <v>2.4229111166178957E-4</v>
      </c>
      <c r="AK462" s="52">
        <f t="shared" si="26"/>
        <v>0.98273552669518538</v>
      </c>
    </row>
    <row r="463" spans="29:37" x14ac:dyDescent="0.2">
      <c r="AC463" s="44" t="s">
        <v>74</v>
      </c>
      <c r="AD463" s="45">
        <f>_xll.qlCalendarAdvance(calendar,AD462,AC463,,,trigger)</f>
        <v>56606</v>
      </c>
      <c r="AE463" s="45">
        <f>_xll.qlInterestRateIndexMaturity($V$5,AD463,trigger)</f>
        <v>56696</v>
      </c>
      <c r="AF463" s="49">
        <f>_xll.qlTenorBasisValue($V$13,AD463,trigger)</f>
        <v>1.7503251745110306E-4</v>
      </c>
      <c r="AG463" s="49">
        <f>_xll.qlTenorBasisForwardRate($V$13,AD463,_xll.ohTrigger($AA$9:$AA$12))</f>
        <v>1.3991376857607207E-2</v>
      </c>
      <c r="AH463" s="49">
        <f>_xll.qlTenorBasisForwardRate2($V$13,AD463,AE463,_xll.ohTrigger($AA$9:$AA$12))</f>
        <v>1.3991376857607207E-2</v>
      </c>
      <c r="AI463" s="49">
        <f>_xll.qlIndexFixing($V$5,_xll.qlInterestRateIndexFixingDate($V$5,AD463,trigger),,trigger)</f>
        <v>1.374531457969308E-2</v>
      </c>
      <c r="AJ463" s="49">
        <f t="shared" si="25"/>
        <v>2.4606227791412749E-4</v>
      </c>
      <c r="AK463" s="52">
        <f t="shared" si="26"/>
        <v>0.98241329067050742</v>
      </c>
    </row>
    <row r="464" spans="29:37" x14ac:dyDescent="0.2">
      <c r="AC464" s="44" t="s">
        <v>74</v>
      </c>
      <c r="AD464" s="45">
        <f>_xll.qlCalendarAdvance(calendar,AD463,AC464,,,trigger)</f>
        <v>56639</v>
      </c>
      <c r="AE464" s="45">
        <f>_xll.qlInterestRateIndexMaturity($V$5,AD464,trigger)</f>
        <v>56730</v>
      </c>
      <c r="AF464" s="49">
        <f>_xll.qlTenorBasisValue($V$13,AD464,trigger)</f>
        <v>1.745226481647195E-4</v>
      </c>
      <c r="AG464" s="49">
        <f>_xll.qlTenorBasisForwardRate($V$13,AD464,_xll.ohTrigger($AA$9:$AA$12))</f>
        <v>1.3942026584406983E-2</v>
      </c>
      <c r="AH464" s="49">
        <f>_xll.qlTenorBasisForwardRate2($V$13,AD464,AE464,_xll.ohTrigger($AA$9:$AA$12))</f>
        <v>1.3942026584406983E-2</v>
      </c>
      <c r="AI464" s="49">
        <f>_xll.qlIndexFixing($V$5,_xll.qlInterestRateIndexFixingDate($V$5,AD464,trigger),,trigger)</f>
        <v>1.3691780509442522E-2</v>
      </c>
      <c r="AJ464" s="49">
        <f t="shared" si="25"/>
        <v>2.5024607496446083E-4</v>
      </c>
      <c r="AK464" s="52">
        <f t="shared" si="26"/>
        <v>0.98205095410990384</v>
      </c>
    </row>
    <row r="465" spans="29:37" x14ac:dyDescent="0.2">
      <c r="AC465" s="44" t="s">
        <v>74</v>
      </c>
      <c r="AD465" s="45">
        <f>_xll.qlCalendarAdvance(calendar,AD464,AC465,,,trigger)</f>
        <v>56670</v>
      </c>
      <c r="AE465" s="45">
        <f>_xll.qlInterestRateIndexMaturity($V$5,AD465,trigger)</f>
        <v>56759</v>
      </c>
      <c r="AF465" s="49">
        <f>_xll.qlTenorBasisValue($V$13,AD465,trigger)</f>
        <v>1.7404903312614586E-4</v>
      </c>
      <c r="AG465" s="49">
        <f>_xll.qlTenorBasisForwardRate($V$13,AD465,_xll.ohTrigger($AA$9:$AA$12))</f>
        <v>1.3896255006946254E-2</v>
      </c>
      <c r="AH465" s="49">
        <f>_xll.qlTenorBasisForwardRate2($V$13,AD465,AE465,_xll.ohTrigger($AA$9:$AA$12))</f>
        <v>1.3896255006946254E-2</v>
      </c>
      <c r="AI465" s="49">
        <f>_xll.qlIndexFixing($V$5,_xll.qlInterestRateIndexFixingDate($V$5,AD465,trigger),,trigger)</f>
        <v>1.3642471587123809E-2</v>
      </c>
      <c r="AJ465" s="49">
        <f t="shared" si="25"/>
        <v>2.5378341982244465E-4</v>
      </c>
      <c r="AK465" s="52">
        <f t="shared" si="26"/>
        <v>0.98173727959830992</v>
      </c>
    </row>
    <row r="466" spans="29:37" x14ac:dyDescent="0.2">
      <c r="AC466" s="44" t="s">
        <v>74</v>
      </c>
      <c r="AD466" s="45">
        <f>_xll.qlCalendarAdvance(calendar,AD465,AC466,,,trigger)</f>
        <v>56698</v>
      </c>
      <c r="AE466" s="45">
        <f>_xll.qlInterestRateIndexMaturity($V$5,AD466,trigger)</f>
        <v>56790</v>
      </c>
      <c r="AF466" s="49">
        <f>_xll.qlTenorBasisValue($V$13,AD466,trigger)</f>
        <v>1.7362566370110488E-4</v>
      </c>
      <c r="AG466" s="49">
        <f>_xll.qlTenorBasisForwardRate($V$13,AD466,_xll.ohTrigger($AA$9:$AA$12))</f>
        <v>1.3851785746123519E-2</v>
      </c>
      <c r="AH466" s="49">
        <f>_xll.qlTenorBasisForwardRate2($V$13,AD466,AE466,_xll.ohTrigger($AA$9:$AA$12))</f>
        <v>1.3851785746123519E-2</v>
      </c>
      <c r="AI466" s="49">
        <f>_xll.qlIndexFixing($V$5,_xll.qlInterestRateIndexFixingDate($V$5,AD466,trigger),,trigger)</f>
        <v>1.3594658715548351E-2</v>
      </c>
      <c r="AJ466" s="49">
        <f t="shared" si="25"/>
        <v>2.5712703057516849E-4</v>
      </c>
      <c r="AK466" s="52">
        <f t="shared" si="26"/>
        <v>0.98143726482001592</v>
      </c>
    </row>
    <row r="467" spans="29:37" x14ac:dyDescent="0.2">
      <c r="AC467" s="44" t="s">
        <v>74</v>
      </c>
      <c r="AD467" s="45">
        <f>_xll.qlCalendarAdvance(calendar,AD466,AC467,,,trigger)</f>
        <v>56730</v>
      </c>
      <c r="AE467" s="45">
        <f>_xll.qlInterestRateIndexMaturity($V$5,AD467,trigger)</f>
        <v>56821</v>
      </c>
      <c r="AF467" s="49">
        <f>_xll.qlTenorBasisValue($V$13,AD467,trigger)</f>
        <v>1.7314688886200269E-4</v>
      </c>
      <c r="AG467" s="49">
        <f>_xll.qlTenorBasisForwardRate($V$13,AD467,_xll.ohTrigger($AA$9:$AA$12))</f>
        <v>1.3802373190069005E-2</v>
      </c>
      <c r="AH467" s="49">
        <f>_xll.qlTenorBasisForwardRate2($V$13,AD467,AE467,_xll.ohTrigger($AA$9:$AA$12))</f>
        <v>1.3802373190069005E-2</v>
      </c>
      <c r="AI467" s="49">
        <f>_xll.qlIndexFixing($V$5,_xll.qlInterestRateIndexFixingDate($V$5,AD467,trigger),,trigger)</f>
        <v>1.3541907121853741E-2</v>
      </c>
      <c r="AJ467" s="49">
        <f t="shared" si="25"/>
        <v>2.6046606821526416E-4</v>
      </c>
      <c r="AK467" s="52">
        <f t="shared" si="26"/>
        <v>0.9811288925006989</v>
      </c>
    </row>
    <row r="468" spans="29:37" x14ac:dyDescent="0.2">
      <c r="AC468" s="44" t="s">
        <v>74</v>
      </c>
      <c r="AD468" s="45">
        <f>_xll.qlCalendarAdvance(calendar,AD467,AC468,,,trigger)</f>
        <v>56760</v>
      </c>
      <c r="AE468" s="45">
        <f>_xll.qlInterestRateIndexMaturity($V$5,AD468,trigger)</f>
        <v>56852</v>
      </c>
      <c r="AF468" s="49">
        <f>_xll.qlTenorBasisValue($V$13,AD468,trigger)</f>
        <v>1.7270290568391334E-4</v>
      </c>
      <c r="AG468" s="49">
        <f>_xll.qlTenorBasisForwardRate($V$13,AD468,_xll.ohTrigger($AA$9:$AA$12))</f>
        <v>1.3754211582503331E-2</v>
      </c>
      <c r="AH468" s="49">
        <f>_xll.qlTenorBasisForwardRate2($V$13,AD468,AE468,_xll.ohTrigger($AA$9:$AA$12))</f>
        <v>1.3754211582503331E-2</v>
      </c>
      <c r="AI468" s="49">
        <f>_xll.qlIndexFixing($V$5,_xll.qlInterestRateIndexFixingDate($V$5,AD468,trigger),,trigger)</f>
        <v>1.3490694424066522E-2</v>
      </c>
      <c r="AJ468" s="49">
        <f t="shared" si="25"/>
        <v>2.6351715843680838E-4</v>
      </c>
      <c r="AK468" s="52">
        <f t="shared" si="26"/>
        <v>0.98084098409740716</v>
      </c>
    </row>
    <row r="469" spans="29:37" x14ac:dyDescent="0.2">
      <c r="AC469" s="44" t="s">
        <v>74</v>
      </c>
      <c r="AD469" s="45">
        <f>_xll.qlCalendarAdvance(calendar,AD468,AC469,,,trigger)</f>
        <v>56793</v>
      </c>
      <c r="AE469" s="45">
        <f>_xll.qlInterestRateIndexMaturity($V$5,AD469,trigger)</f>
        <v>56885</v>
      </c>
      <c r="AF469" s="49">
        <f>_xll.qlTenorBasisValue($V$13,AD469,trigger)</f>
        <v>1.7221990825989062E-4</v>
      </c>
      <c r="AG469" s="49">
        <f>_xll.qlTenorBasisForwardRate($V$13,AD469,_xll.ohTrigger($AA$9:$AA$12))</f>
        <v>1.370090431853249E-2</v>
      </c>
      <c r="AH469" s="49">
        <f>_xll.qlTenorBasisForwardRate2($V$13,AD469,AE469,_xll.ohTrigger($AA$9:$AA$12))</f>
        <v>1.370090431853249E-2</v>
      </c>
      <c r="AI469" s="49">
        <f>_xll.qlIndexFixing($V$5,_xll.qlInterestRateIndexFixingDate($V$5,AD469,trigger),,trigger)</f>
        <v>1.3434319893161328E-2</v>
      </c>
      <c r="AJ469" s="49">
        <f t="shared" si="25"/>
        <v>2.6658442537116217E-4</v>
      </c>
      <c r="AK469" s="52">
        <f t="shared" si="26"/>
        <v>0.98054256717853527</v>
      </c>
    </row>
    <row r="470" spans="29:37" x14ac:dyDescent="0.2">
      <c r="AC470" s="44" t="s">
        <v>74</v>
      </c>
      <c r="AD470" s="45">
        <f>_xll.qlCalendarAdvance(calendar,AD469,AC470,,,trigger)</f>
        <v>56823</v>
      </c>
      <c r="AE470" s="45">
        <f>_xll.qlInterestRateIndexMaturity($V$5,AD470,trigger)</f>
        <v>56915</v>
      </c>
      <c r="AF470" s="49">
        <f>_xll.qlTenorBasisValue($V$13,AD470,trigger)</f>
        <v>1.7178566374723904E-4</v>
      </c>
      <c r="AG470" s="49">
        <f>_xll.qlTenorBasisForwardRate($V$13,AD470,_xll.ohTrigger($AA$9:$AA$12))</f>
        <v>1.3650978836170309E-2</v>
      </c>
      <c r="AH470" s="49">
        <f>_xll.qlTenorBasisForwardRate2($V$13,AD470,AE470,_xll.ohTrigger($AA$9:$AA$12))</f>
        <v>1.3650978836170309E-2</v>
      </c>
      <c r="AI470" s="49">
        <f>_xll.qlIndexFixing($V$5,_xll.qlInterestRateIndexFixingDate($V$5,AD470,trigger),,trigger)</f>
        <v>1.3382479674413181E-2</v>
      </c>
      <c r="AJ470" s="49">
        <f t="shared" si="25"/>
        <v>2.6849916175712869E-4</v>
      </c>
      <c r="AK470" s="52">
        <f t="shared" si="26"/>
        <v>0.98033114218551864</v>
      </c>
    </row>
    <row r="471" spans="29:37" x14ac:dyDescent="0.2">
      <c r="AC471" s="44" t="s">
        <v>74</v>
      </c>
      <c r="AD471" s="45">
        <f>_xll.qlCalendarAdvance(calendar,AD470,AC471,,,trigger)</f>
        <v>56856</v>
      </c>
      <c r="AE471" s="45">
        <f>_xll.qlInterestRateIndexMaturity($V$5,AD471,trigger)</f>
        <v>56948</v>
      </c>
      <c r="AF471" s="49">
        <f>_xll.qlTenorBasisValue($V$13,AD471,trigger)</f>
        <v>1.7131326639258635E-4</v>
      </c>
      <c r="AG471" s="49">
        <f>_xll.qlTenorBasisForwardRate($V$13,AD471,_xll.ohTrigger($AA$9:$AA$12))</f>
        <v>1.3593182912357392E-2</v>
      </c>
      <c r="AH471" s="49">
        <f>_xll.qlTenorBasisForwardRate2($V$13,AD471,AE471,_xll.ohTrigger($AA$9:$AA$12))</f>
        <v>1.3593182912357392E-2</v>
      </c>
      <c r="AI471" s="49">
        <f>_xll.qlIndexFixing($V$5,_xll.qlInterestRateIndexFixingDate($V$5,AD471,trigger),,trigger)</f>
        <v>1.3325167943183683E-2</v>
      </c>
      <c r="AJ471" s="49">
        <f t="shared" si="25"/>
        <v>2.6801496917370875E-4</v>
      </c>
      <c r="AK471" s="52">
        <f t="shared" si="26"/>
        <v>0.9802831337662602</v>
      </c>
    </row>
    <row r="472" spans="29:37" x14ac:dyDescent="0.2">
      <c r="AC472" s="44" t="s">
        <v>74</v>
      </c>
      <c r="AD472" s="45">
        <f>_xll.qlCalendarAdvance(calendar,AD471,AC472,,,trigger)</f>
        <v>56887</v>
      </c>
      <c r="AE472" s="45">
        <f>_xll.qlInterestRateIndexMaturity($V$5,AD472,trigger)</f>
        <v>56979</v>
      </c>
      <c r="AF472" s="49">
        <f>_xll.qlTenorBasisValue($V$13,AD472,trigger)</f>
        <v>1.7087447729902821E-4</v>
      </c>
      <c r="AG472" s="49">
        <f>_xll.qlTenorBasisForwardRate($V$13,AD472,_xll.ohTrigger($AA$9:$AA$12))</f>
        <v>1.3536579018243769E-2</v>
      </c>
      <c r="AH472" s="49">
        <f>_xll.qlTenorBasisForwardRate2($V$13,AD472,AE472,_xll.ohTrigger($AA$9:$AA$12))</f>
        <v>1.3536579018243769E-2</v>
      </c>
      <c r="AI472" s="49">
        <f>_xll.qlIndexFixing($V$5,_xll.qlInterestRateIndexFixingDate($V$5,AD472,trigger),,trigger)</f>
        <v>1.32715339264228E-2</v>
      </c>
      <c r="AJ472" s="49">
        <f t="shared" si="25"/>
        <v>2.6504509182096944E-4</v>
      </c>
      <c r="AK472" s="52">
        <f t="shared" si="26"/>
        <v>0.98042008313446416</v>
      </c>
    </row>
    <row r="473" spans="29:37" x14ac:dyDescent="0.2">
      <c r="AC473" s="44" t="s">
        <v>74</v>
      </c>
      <c r="AD473" s="45">
        <f>_xll.qlCalendarAdvance(calendar,AD472,AC473,,,trigger)</f>
        <v>56919</v>
      </c>
      <c r="AE473" s="45">
        <f>_xll.qlInterestRateIndexMaturity($V$5,AD473,trigger)</f>
        <v>57011</v>
      </c>
      <c r="AF473" s="49">
        <f>_xll.qlTenorBasisValue($V$13,AD473,trigger)</f>
        <v>1.7042653806822005E-4</v>
      </c>
      <c r="AG473" s="49">
        <f>_xll.qlTenorBasisForwardRate($V$13,AD473,_xll.ohTrigger($AA$9:$AA$12))</f>
        <v>1.3477153769581031E-2</v>
      </c>
      <c r="AH473" s="49">
        <f>_xll.qlTenorBasisForwardRate2($V$13,AD473,AE473,_xll.ohTrigger($AA$9:$AA$12))</f>
        <v>1.3477153769581031E-2</v>
      </c>
      <c r="AI473" s="49">
        <f>_xll.qlIndexFixing($V$5,_xll.qlInterestRateIndexFixingDate($V$5,AD473,trigger),,trigger)</f>
        <v>1.3216818220927681E-2</v>
      </c>
      <c r="AJ473" s="49">
        <f t="shared" si="25"/>
        <v>2.6033554865335061E-4</v>
      </c>
      <c r="AK473" s="52">
        <f t="shared" si="26"/>
        <v>0.98068319519801372</v>
      </c>
    </row>
    <row r="474" spans="29:37" x14ac:dyDescent="0.2">
      <c r="AC474" s="44" t="s">
        <v>74</v>
      </c>
      <c r="AD474" s="45">
        <f>_xll.qlCalendarAdvance(calendar,AD473,AC474,,,trigger)</f>
        <v>56949</v>
      </c>
      <c r="AE474" s="45">
        <f>_xll.qlInterestRateIndexMaturity($V$5,AD474,trigger)</f>
        <v>57040</v>
      </c>
      <c r="AF474" s="49">
        <f>_xll.qlTenorBasisValue($V$13,AD474,trigger)</f>
        <v>1.7001116429777148E-4</v>
      </c>
      <c r="AG474" s="49">
        <f>_xll.qlTenorBasisForwardRate($V$13,AD474,_xll.ohTrigger($AA$9:$AA$12))</f>
        <v>1.34225947038898E-2</v>
      </c>
      <c r="AH474" s="49">
        <f>_xll.qlTenorBasisForwardRate2($V$13,AD474,AE474,_xll.ohTrigger($AA$9:$AA$12))</f>
        <v>1.34225947038898E-2</v>
      </c>
      <c r="AI474" s="49">
        <f>_xll.qlIndexFixing($V$5,_xll.qlInterestRateIndexFixingDate($V$5,AD474,trigger),,trigger)</f>
        <v>1.3166816312362675E-2</v>
      </c>
      <c r="AJ474" s="49">
        <f t="shared" si="25"/>
        <v>2.5577839152712487E-4</v>
      </c>
      <c r="AK474" s="52">
        <f t="shared" si="26"/>
        <v>0.98094419170289027</v>
      </c>
    </row>
    <row r="475" spans="29:37" x14ac:dyDescent="0.2">
      <c r="AC475" s="44" t="s">
        <v>74</v>
      </c>
      <c r="AD475" s="45">
        <f>_xll.qlCalendarAdvance(calendar,AD474,AC475,,,trigger)</f>
        <v>56982</v>
      </c>
      <c r="AE475" s="45">
        <f>_xll.qlInterestRateIndexMaturity($V$5,AD475,trigger)</f>
        <v>57074</v>
      </c>
      <c r="AF475" s="49">
        <f>_xll.qlTenorBasisValue($V$13,AD475,trigger)</f>
        <v>1.6955930629924775E-4</v>
      </c>
      <c r="AG475" s="49">
        <f>_xll.qlTenorBasisForwardRate($V$13,AD475,_xll.ohTrigger($AA$9:$AA$12))</f>
        <v>1.3361764384489758E-2</v>
      </c>
      <c r="AH475" s="49">
        <f>_xll.qlTenorBasisForwardRate2($V$13,AD475,AE475,_xll.ohTrigger($AA$9:$AA$12))</f>
        <v>1.3361764384489758E-2</v>
      </c>
      <c r="AI475" s="49">
        <f>_xll.qlIndexFixing($V$5,_xll.qlInterestRateIndexFixingDate($V$5,AD475,trigger),,trigger)</f>
        <v>1.3111357908878428E-2</v>
      </c>
      <c r="AJ475" s="49">
        <f t="shared" si="25"/>
        <v>2.5040647561132973E-4</v>
      </c>
      <c r="AK475" s="52">
        <f t="shared" si="26"/>
        <v>0.98125947529040403</v>
      </c>
    </row>
    <row r="476" spans="29:37" x14ac:dyDescent="0.2">
      <c r="AC476" s="44" t="s">
        <v>74</v>
      </c>
      <c r="AD476" s="45">
        <f>_xll.qlCalendarAdvance(calendar,AD475,AC476,,,trigger)</f>
        <v>57013</v>
      </c>
      <c r="AE476" s="45">
        <f>_xll.qlInterestRateIndexMaturity($V$5,AD476,trigger)</f>
        <v>57103</v>
      </c>
      <c r="AF476" s="49">
        <f>_xll.qlTenorBasisValue($V$13,AD476,trigger)</f>
        <v>1.6913960528941162E-4</v>
      </c>
      <c r="AG476" s="49">
        <f>_xll.qlTenorBasisForwardRate($V$13,AD476,_xll.ohTrigger($AA$9:$AA$12))</f>
        <v>1.3307095954826487E-2</v>
      </c>
      <c r="AH476" s="49">
        <f>_xll.qlTenorBasisForwardRate2($V$13,AD476,AE476,_xll.ohTrigger($AA$9:$AA$12))</f>
        <v>1.3307095954826487E-2</v>
      </c>
      <c r="AI476" s="49">
        <f>_xll.qlIndexFixing($V$5,_xll.qlInterestRateIndexFixingDate($V$5,AD476,trigger),,trigger)</f>
        <v>1.3061708057310994E-2</v>
      </c>
      <c r="AJ476" s="49">
        <f t="shared" si="25"/>
        <v>2.4538789751549217E-4</v>
      </c>
      <c r="AK476" s="52">
        <f t="shared" si="26"/>
        <v>0.98155962064536784</v>
      </c>
    </row>
    <row r="477" spans="29:37" x14ac:dyDescent="0.2">
      <c r="AC477" s="44" t="s">
        <v>74</v>
      </c>
      <c r="AD477" s="45">
        <f>_xll.qlCalendarAdvance(calendar,AD476,AC477,,,trigger)</f>
        <v>57042</v>
      </c>
      <c r="AE477" s="45">
        <f>_xll.qlInterestRateIndexMaturity($V$5,AD477,trigger)</f>
        <v>57136</v>
      </c>
      <c r="AF477" s="49">
        <f>_xll.qlTenorBasisValue($V$13,AD477,trigger)</f>
        <v>1.6875112310481266E-4</v>
      </c>
      <c r="AG477" s="49">
        <f>_xll.qlTenorBasisForwardRate($V$13,AD477,_xll.ohTrigger($AA$9:$AA$12))</f>
        <v>1.3252655304895599E-2</v>
      </c>
      <c r="AH477" s="49">
        <f>_xll.qlTenorBasisForwardRate2($V$13,AD477,AE477,_xll.ohTrigger($AA$9:$AA$12))</f>
        <v>1.3252655304895599E-2</v>
      </c>
      <c r="AI477" s="49">
        <f>_xll.qlIndexFixing($V$5,_xll.qlInterestRateIndexFixingDate($V$5,AD477,trigger),,trigger)</f>
        <v>1.3012585081673085E-2</v>
      </c>
      <c r="AJ477" s="49">
        <f t="shared" si="25"/>
        <v>2.400702232225136E-4</v>
      </c>
      <c r="AK477" s="52">
        <f t="shared" si="26"/>
        <v>0.98188512281506102</v>
      </c>
    </row>
    <row r="478" spans="29:37" x14ac:dyDescent="0.2">
      <c r="AC478" s="44" t="s">
        <v>74</v>
      </c>
      <c r="AD478" s="45">
        <f>_xll.qlCalendarAdvance(calendar,AD477,AC478,,,trigger)</f>
        <v>57074</v>
      </c>
      <c r="AE478" s="45">
        <f>_xll.qlInterestRateIndexMaturity($V$5,AD478,trigger)</f>
        <v>57165</v>
      </c>
      <c r="AF478" s="49">
        <f>_xll.qlTenorBasisValue($V$13,AD478,trigger)</f>
        <v>1.6832705124240606E-4</v>
      </c>
      <c r="AG478" s="49">
        <f>_xll.qlTenorBasisForwardRate($V$13,AD478,_xll.ohTrigger($AA$9:$AA$12))</f>
        <v>1.3197910144975534E-2</v>
      </c>
      <c r="AH478" s="49">
        <f>_xll.qlTenorBasisForwardRate2($V$13,AD478,AE478,_xll.ohTrigger($AA$9:$AA$12))</f>
        <v>1.3197910144975534E-2</v>
      </c>
      <c r="AI478" s="49">
        <f>_xll.qlIndexFixing($V$5,_xll.qlInterestRateIndexFixingDate($V$5,AD478,trigger),,trigger)</f>
        <v>1.2963291900767147E-2</v>
      </c>
      <c r="AJ478" s="49">
        <f t="shared" si="25"/>
        <v>2.3461824420838683E-4</v>
      </c>
      <c r="AK478" s="52">
        <f t="shared" si="26"/>
        <v>0.98222307610590098</v>
      </c>
    </row>
    <row r="479" spans="29:37" x14ac:dyDescent="0.2">
      <c r="AC479" s="44" t="s">
        <v>74</v>
      </c>
      <c r="AD479" s="45">
        <f>_xll.qlCalendarAdvance(calendar,AD478,AC479,,,trigger)</f>
        <v>57104</v>
      </c>
      <c r="AE479" s="45">
        <f>_xll.qlInterestRateIndexMaturity($V$5,AD479,trigger)</f>
        <v>57196</v>
      </c>
      <c r="AF479" s="49">
        <f>_xll.qlTenorBasisValue($V$13,AD479,trigger)</f>
        <v>1.6793382068039077E-4</v>
      </c>
      <c r="AG479" s="49">
        <f>_xll.qlTenorBasisForwardRate($V$13,AD479,_xll.ohTrigger($AA$9:$AA$12))</f>
        <v>1.3144695657507066E-2</v>
      </c>
      <c r="AH479" s="49">
        <f>_xll.qlTenorBasisForwardRate2($V$13,AD479,AE479,_xll.ohTrigger($AA$9:$AA$12))</f>
        <v>1.3144695657507066E-2</v>
      </c>
      <c r="AI479" s="49">
        <f>_xll.qlIndexFixing($V$5,_xll.qlInterestRateIndexFixingDate($V$5,AD479,trigger),,trigger)</f>
        <v>1.291566094164027E-2</v>
      </c>
      <c r="AJ479" s="49">
        <f t="shared" si="25"/>
        <v>2.2903471586679588E-4</v>
      </c>
      <c r="AK479" s="52">
        <f t="shared" si="26"/>
        <v>0.98257588293906284</v>
      </c>
    </row>
    <row r="480" spans="29:37" x14ac:dyDescent="0.2">
      <c r="AC480" s="44" t="s">
        <v>74</v>
      </c>
      <c r="AD480" s="45">
        <f>_xll.qlCalendarAdvance(calendar,AD479,AC480,,,trigger)</f>
        <v>57136</v>
      </c>
      <c r="AE480" s="45">
        <f>_xll.qlInterestRateIndexMaturity($V$5,AD480,trigger)</f>
        <v>57228</v>
      </c>
      <c r="AF480" s="49">
        <f>_xll.qlTenorBasisValue($V$13,AD480,trigger)</f>
        <v>1.675189519942275E-4</v>
      </c>
      <c r="AG480" s="49">
        <f>_xll.qlTenorBasisForwardRate($V$13,AD480,_xll.ohTrigger($AA$9:$AA$12))</f>
        <v>1.3089196243872692E-2</v>
      </c>
      <c r="AH480" s="49">
        <f>_xll.qlTenorBasisForwardRate2($V$13,AD480,AE480,_xll.ohTrigger($AA$9:$AA$12))</f>
        <v>1.3089196243872692E-2</v>
      </c>
      <c r="AI480" s="49">
        <f>_xll.qlIndexFixing($V$5,_xll.qlInterestRateIndexFixingDate($V$5,AD480,trigger),,trigger)</f>
        <v>1.2866192401006891E-2</v>
      </c>
      <c r="AJ480" s="49">
        <f t="shared" si="25"/>
        <v>2.2300384286580086E-4</v>
      </c>
      <c r="AK480" s="52">
        <f t="shared" si="26"/>
        <v>0.98296275503011166</v>
      </c>
    </row>
    <row r="481" spans="29:37" x14ac:dyDescent="0.2">
      <c r="AC481" s="44" t="s">
        <v>74</v>
      </c>
      <c r="AD481" s="45">
        <f>_xll.qlCalendarAdvance(calendar,AD480,AC481,,,trigger)</f>
        <v>57166</v>
      </c>
      <c r="AE481" s="45">
        <f>_xll.qlInterestRateIndexMaturity($V$5,AD481,trigger)</f>
        <v>57258</v>
      </c>
      <c r="AF481" s="49">
        <f>_xll.qlTenorBasisValue($V$13,AD481,trigger)</f>
        <v>1.671342595315352E-4</v>
      </c>
      <c r="AG481" s="49">
        <f>_xll.qlTenorBasisForwardRate($V$13,AD481,_xll.ohTrigger($AA$9:$AA$12))</f>
        <v>1.3037721483744434E-2</v>
      </c>
      <c r="AH481" s="49">
        <f>_xll.qlTenorBasisForwardRate2($V$13,AD481,AE481,_xll.ohTrigger($AA$9:$AA$12))</f>
        <v>1.3037721483744434E-2</v>
      </c>
      <c r="AI481" s="49">
        <f>_xll.qlIndexFixing($V$5,_xll.qlInterestRateIndexFixingDate($V$5,AD481,trigger),,trigger)</f>
        <v>1.2820518305627167E-2</v>
      </c>
      <c r="AJ481" s="49">
        <f t="shared" si="25"/>
        <v>2.1720317811726661E-4</v>
      </c>
      <c r="AK481" s="52">
        <f t="shared" si="26"/>
        <v>0.98334040358293606</v>
      </c>
    </row>
    <row r="482" spans="29:37" x14ac:dyDescent="0.2">
      <c r="AC482" s="44" t="s">
        <v>74</v>
      </c>
      <c r="AD482" s="45">
        <f>_xll.qlCalendarAdvance(calendar,AD481,AC482,,,trigger)</f>
        <v>57199</v>
      </c>
      <c r="AE482" s="45">
        <f>_xll.qlInterestRateIndexMaturity($V$5,AD482,trigger)</f>
        <v>57291</v>
      </c>
      <c r="AF482" s="49">
        <f>_xll.qlTenorBasisValue($V$13,AD482,trigger)</f>
        <v>1.6671579423303313E-4</v>
      </c>
      <c r="AG482" s="49">
        <f>_xll.qlTenorBasisForwardRate($V$13,AD482,_xll.ohTrigger($AA$9:$AA$12))</f>
        <v>1.2981728551785593E-2</v>
      </c>
      <c r="AH482" s="49">
        <f>_xll.qlTenorBasisForwardRate2($V$13,AD482,AE482,_xll.ohTrigger($AA$9:$AA$12))</f>
        <v>1.2981728551785593E-2</v>
      </c>
      <c r="AI482" s="49">
        <f>_xll.qlIndexFixing($V$5,_xll.qlInterestRateIndexFixingDate($V$5,AD482,trigger),,trigger)</f>
        <v>1.2771062165975769E-2</v>
      </c>
      <c r="AJ482" s="49">
        <f t="shared" si="25"/>
        <v>2.106663858098233E-4</v>
      </c>
      <c r="AK482" s="52">
        <f t="shared" si="26"/>
        <v>0.98377208512953795</v>
      </c>
    </row>
    <row r="483" spans="29:37" x14ac:dyDescent="0.2">
      <c r="AC483" s="44" t="s">
        <v>74</v>
      </c>
      <c r="AD483" s="45">
        <f>_xll.qlCalendarAdvance(calendar,AD482,AC483,,,trigger)</f>
        <v>57230</v>
      </c>
      <c r="AE483" s="45">
        <f>_xll.qlInterestRateIndexMaturity($V$5,AD483,trigger)</f>
        <v>57321</v>
      </c>
      <c r="AF483" s="49">
        <f>_xll.qlTenorBasisValue($V$13,AD483,trigger)</f>
        <v>1.6632712500127482E-4</v>
      </c>
      <c r="AG483" s="49">
        <f>_xll.qlTenorBasisForwardRate($V$13,AD483,_xll.ohTrigger($AA$9:$AA$12))</f>
        <v>1.2930334315309046E-2</v>
      </c>
      <c r="AH483" s="49">
        <f>_xll.qlTenorBasisForwardRate2($V$13,AD483,AE483,_xll.ohTrigger($AA$9:$AA$12))</f>
        <v>1.2930334315309046E-2</v>
      </c>
      <c r="AI483" s="49">
        <f>_xll.qlIndexFixing($V$5,_xll.qlInterestRateIndexFixingDate($V$5,AD483,trigger),,trigger)</f>
        <v>1.2725853861204185E-2</v>
      </c>
      <c r="AJ483" s="49">
        <f t="shared" si="25"/>
        <v>2.0448045410486129E-4</v>
      </c>
      <c r="AK483" s="52">
        <f t="shared" si="26"/>
        <v>0.98418598861262518</v>
      </c>
    </row>
    <row r="484" spans="29:37" x14ac:dyDescent="0.2">
      <c r="AC484" s="44" t="s">
        <v>74</v>
      </c>
      <c r="AD484" s="45">
        <f>_xll.qlCalendarAdvance(calendar,AD483,AC484,,,trigger)</f>
        <v>57262</v>
      </c>
      <c r="AE484" s="45">
        <f>_xll.qlInterestRateIndexMaturity($V$5,AD484,trigger)</f>
        <v>57354</v>
      </c>
      <c r="AF484" s="49">
        <f>_xll.qlTenorBasisValue($V$13,AD484,trigger)</f>
        <v>1.6593037553469018E-4</v>
      </c>
      <c r="AG484" s="49">
        <f>_xll.qlTenorBasisForwardRate($V$13,AD484,_xll.ohTrigger($AA$9:$AA$12))</f>
        <v>1.2876694165630894E-2</v>
      </c>
      <c r="AH484" s="49">
        <f>_xll.qlTenorBasisForwardRate2($V$13,AD484,AE484,_xll.ohTrigger($AA$9:$AA$12))</f>
        <v>1.2876694165630894E-2</v>
      </c>
      <c r="AI484" s="49">
        <f>_xll.qlIndexFixing($V$5,_xll.qlInterestRateIndexFixingDate($V$5,AD484,trigger),,trigger)</f>
        <v>1.2678930488947417E-2</v>
      </c>
      <c r="AJ484" s="49">
        <f t="shared" si="25"/>
        <v>1.9776367668347672E-4</v>
      </c>
      <c r="AK484" s="52">
        <f t="shared" si="26"/>
        <v>0.98464173536004862</v>
      </c>
    </row>
    <row r="485" spans="29:37" x14ac:dyDescent="0.2">
      <c r="AC485" s="44" t="s">
        <v>74</v>
      </c>
      <c r="AD485" s="45">
        <f>_xll.qlCalendarAdvance(calendar,AD484,AC485,,,trigger)</f>
        <v>57293</v>
      </c>
      <c r="AE485" s="45">
        <f>_xll.qlInterestRateIndexMaturity($V$5,AD485,trigger)</f>
        <v>57385</v>
      </c>
      <c r="AF485" s="49">
        <f>_xll.qlTenorBasisValue($V$13,AD485,trigger)</f>
        <v>1.6555029705518417E-4</v>
      </c>
      <c r="AG485" s="49">
        <f>_xll.qlTenorBasisForwardRate($V$13,AD485,_xll.ohTrigger($AA$9:$AA$12))</f>
        <v>1.2825922149704596E-2</v>
      </c>
      <c r="AH485" s="49">
        <f>_xll.qlTenorBasisForwardRate2($V$13,AD485,AE485,_xll.ohTrigger($AA$9:$AA$12))</f>
        <v>1.2825922149704596E-2</v>
      </c>
      <c r="AI485" s="49">
        <f>_xll.qlIndexFixing($V$5,_xll.qlInterestRateIndexFixingDate($V$5,AD485,trigger),,trigger)</f>
        <v>1.263469654521867E-2</v>
      </c>
      <c r="AJ485" s="49">
        <f t="shared" si="25"/>
        <v>1.9122560448592632E-4</v>
      </c>
      <c r="AK485" s="52">
        <f t="shared" si="26"/>
        <v>0.98509069349915468</v>
      </c>
    </row>
    <row r="486" spans="29:37" x14ac:dyDescent="0.2">
      <c r="AC486" s="44" t="s">
        <v>74</v>
      </c>
      <c r="AD486" s="45">
        <f>_xll.qlCalendarAdvance(calendar,AD485,AC486,,,trigger)</f>
        <v>57325</v>
      </c>
      <c r="AE486" s="45">
        <f>_xll.qlInterestRateIndexMaturity($V$5,AD486,trigger)</f>
        <v>57416</v>
      </c>
      <c r="AF486" s="49">
        <f>_xll.qlTenorBasisValue($V$13,AD486,trigger)</f>
        <v>1.6516232124792117E-4</v>
      </c>
      <c r="AG486" s="49">
        <f>_xll.qlTenorBasisForwardRate($V$13,AD486,_xll.ohTrigger($AA$9:$AA$12))</f>
        <v>1.2774725680036026E-2</v>
      </c>
      <c r="AH486" s="49">
        <f>_xll.qlTenorBasisForwardRate2($V$13,AD486,AE486,_xll.ohTrigger($AA$9:$AA$12))</f>
        <v>1.2774725680036026E-2</v>
      </c>
      <c r="AI486" s="49">
        <f>_xll.qlIndexFixing($V$5,_xll.qlInterestRateIndexFixingDate($V$5,AD486,trigger),,trigger)</f>
        <v>1.2590267078120538E-2</v>
      </c>
      <c r="AJ486" s="49">
        <f t="shared" si="25"/>
        <v>1.8445860191548813E-4</v>
      </c>
      <c r="AK486" s="52">
        <f t="shared" si="26"/>
        <v>0.98556066043721358</v>
      </c>
    </row>
    <row r="487" spans="29:37" x14ac:dyDescent="0.2">
      <c r="AC487" s="44" t="s">
        <v>74</v>
      </c>
      <c r="AD487" s="45">
        <f>_xll.qlCalendarAdvance(calendar,AD486,AC487,,,trigger)</f>
        <v>57356</v>
      </c>
      <c r="AE487" s="45">
        <f>_xll.qlInterestRateIndexMaturity($V$5,AD487,trigger)</f>
        <v>57446</v>
      </c>
      <c r="AF487" s="49">
        <f>_xll.qlTenorBasisValue($V$13,AD487,trigger)</f>
        <v>1.6479065187776027E-4</v>
      </c>
      <c r="AG487" s="49">
        <f>_xll.qlTenorBasisForwardRate($V$13,AD487,_xll.ohTrigger($AA$9:$AA$12))</f>
        <v>1.2725758641600748E-2</v>
      </c>
      <c r="AH487" s="49">
        <f>_xll.qlTenorBasisForwardRate2($V$13,AD487,AE487,_xll.ohTrigger($AA$9:$AA$12))</f>
        <v>1.2725758641600748E-2</v>
      </c>
      <c r="AI487" s="49">
        <f>_xll.qlIndexFixing($V$5,_xll.qlInterestRateIndexFixingDate($V$5,AD487,trigger),,trigger)</f>
        <v>1.25479581300878E-2</v>
      </c>
      <c r="AJ487" s="49">
        <f t="shared" si="25"/>
        <v>1.7780051151294884E-4</v>
      </c>
      <c r="AK487" s="52">
        <f t="shared" si="26"/>
        <v>0.98602829768185951</v>
      </c>
    </row>
    <row r="488" spans="29:37" x14ac:dyDescent="0.2">
      <c r="AC488" s="44" t="s">
        <v>74</v>
      </c>
      <c r="AD488" s="45">
        <f>_xll.qlCalendarAdvance(calendar,AD487,AC488,,,trigger)</f>
        <v>57388</v>
      </c>
      <c r="AE488" s="45">
        <f>_xll.qlInterestRateIndexMaturity($V$5,AD488,trigger)</f>
        <v>57479</v>
      </c>
      <c r="AF488" s="49">
        <f>_xll.qlTenorBasisValue($V$13,AD488,trigger)</f>
        <v>1.6441126408044948E-4</v>
      </c>
      <c r="AG488" s="49">
        <f>_xll.qlTenorBasisForwardRate($V$13,AD488,_xll.ohTrigger($AA$9:$AA$12))</f>
        <v>1.2674721022123072E-2</v>
      </c>
      <c r="AH488" s="49">
        <f>_xll.qlTenorBasisForwardRate2($V$13,AD488,AE488,_xll.ohTrigger($AA$9:$AA$12))</f>
        <v>1.2674721022123072E-2</v>
      </c>
      <c r="AI488" s="49">
        <f>_xll.qlIndexFixing($V$5,_xll.qlInterestRateIndexFixingDate($V$5,AD488,trigger),,trigger)</f>
        <v>1.2504111095203801E-2</v>
      </c>
      <c r="AJ488" s="49">
        <f t="shared" si="25"/>
        <v>1.7060992691927089E-4</v>
      </c>
      <c r="AK488" s="52">
        <f t="shared" si="26"/>
        <v>0.98653935446614727</v>
      </c>
    </row>
    <row r="489" spans="29:37" x14ac:dyDescent="0.2">
      <c r="AC489" s="44" t="s">
        <v>74</v>
      </c>
      <c r="AD489" s="45">
        <f>_xll.qlCalendarAdvance(calendar,AD488,AC489,,,trigger)</f>
        <v>57416</v>
      </c>
      <c r="AE489" s="45">
        <f>_xll.qlInterestRateIndexMaturity($V$5,AD489,trigger)</f>
        <v>57508</v>
      </c>
      <c r="AF489" s="49">
        <f>_xll.qlTenorBasisValue($V$13,AD489,trigger)</f>
        <v>1.6408282232888995E-4</v>
      </c>
      <c r="AG489" s="49">
        <f>_xll.qlTenorBasisForwardRate($V$13,AD489,_xll.ohTrigger($AA$9:$AA$12))</f>
        <v>1.2630561999504178E-2</v>
      </c>
      <c r="AH489" s="49">
        <f>_xll.qlTenorBasisForwardRate2($V$13,AD489,AE489,_xll.ohTrigger($AA$9:$AA$12))</f>
        <v>1.2630561999504178E-2</v>
      </c>
      <c r="AI489" s="49">
        <f>_xll.qlIndexFixing($V$5,_xll.qlInterestRateIndexFixingDate($V$5,AD489,trigger),,trigger)</f>
        <v>1.2466341981348035E-2</v>
      </c>
      <c r="AJ489" s="49">
        <f t="shared" si="25"/>
        <v>1.642200181561429E-4</v>
      </c>
      <c r="AK489" s="52">
        <f t="shared" si="26"/>
        <v>0.98699820180902564</v>
      </c>
    </row>
    <row r="490" spans="29:37" x14ac:dyDescent="0.2">
      <c r="AC490" s="44" t="s">
        <v>74</v>
      </c>
      <c r="AD490" s="45">
        <f>_xll.qlCalendarAdvance(calendar,AD489,AC490,,,trigger)</f>
        <v>57447</v>
      </c>
      <c r="AE490" s="45">
        <f>_xll.qlInterestRateIndexMaturity($V$5,AD490,trigger)</f>
        <v>57538</v>
      </c>
      <c r="AF490" s="49">
        <f>_xll.qlTenorBasisValue($V$13,AD490,trigger)</f>
        <v>1.6372298600399464E-4</v>
      </c>
      <c r="AG490" s="49">
        <f>_xll.qlTenorBasisForwardRate($V$13,AD490,_xll.ohTrigger($AA$9:$AA$12))</f>
        <v>1.2583434056398472E-2</v>
      </c>
      <c r="AH490" s="49">
        <f>_xll.qlTenorBasisForwardRate2($V$13,AD490,AE490,_xll.ohTrigger($AA$9:$AA$12))</f>
        <v>1.2583434056398472E-2</v>
      </c>
      <c r="AI490" s="49">
        <f>_xll.qlIndexFixing($V$5,_xll.qlInterestRateIndexFixingDate($V$5,AD490,trigger),,trigger)</f>
        <v>1.2426143695884627E-2</v>
      </c>
      <c r="AJ490" s="49">
        <f t="shared" si="25"/>
        <v>1.5729036051384537E-4</v>
      </c>
      <c r="AK490" s="52">
        <f t="shared" si="26"/>
        <v>0.98750020385461745</v>
      </c>
    </row>
    <row r="491" spans="29:37" x14ac:dyDescent="0.2">
      <c r="AC491" s="44" t="s">
        <v>74</v>
      </c>
      <c r="AD491" s="45">
        <f>_xll.qlCalendarAdvance(calendar,AD490,AC491,,,trigger)</f>
        <v>57479</v>
      </c>
      <c r="AE491" s="45">
        <f>_xll.qlInterestRateIndexMaturity($V$5,AD491,trigger)</f>
        <v>57571</v>
      </c>
      <c r="AF491" s="49">
        <f>_xll.qlTenorBasisValue($V$13,AD491,trigger)</f>
        <v>1.6335568275977294E-4</v>
      </c>
      <c r="AG491" s="49">
        <f>_xll.qlTenorBasisForwardRate($V$13,AD491,_xll.ohTrigger($AA$9:$AA$12))</f>
        <v>1.253436880366238E-2</v>
      </c>
      <c r="AH491" s="49">
        <f>_xll.qlTenorBasisForwardRate2($V$13,AD491,AE491,_xll.ohTrigger($AA$9:$AA$12))</f>
        <v>1.253436880366238E-2</v>
      </c>
      <c r="AI491" s="49">
        <f>_xll.qlIndexFixing($V$5,_xll.qlInterestRateIndexFixingDate($V$5,AD491,trigger),,trigger)</f>
        <v>1.2384537098522922E-2</v>
      </c>
      <c r="AJ491" s="49">
        <f t="shared" si="25"/>
        <v>1.4983170513945855E-4</v>
      </c>
      <c r="AK491" s="52">
        <f t="shared" si="26"/>
        <v>0.98804633025512389</v>
      </c>
    </row>
    <row r="492" spans="29:37" x14ac:dyDescent="0.2">
      <c r="AC492" s="44" t="s">
        <v>74</v>
      </c>
      <c r="AD492" s="45">
        <f>_xll.qlCalendarAdvance(calendar,AD491,AC492,,,trigger)</f>
        <v>57510</v>
      </c>
      <c r="AE492" s="45">
        <f>_xll.qlInterestRateIndexMaturity($V$5,AD492,trigger)</f>
        <v>57602</v>
      </c>
      <c r="AF492" s="49">
        <f>_xll.qlTenorBasisValue($V$13,AD492,trigger)</f>
        <v>1.6300382645345629E-4</v>
      </c>
      <c r="AG492" s="49">
        <f>_xll.qlTenorBasisForwardRate($V$13,AD492,_xll.ohTrigger($AA$9:$AA$12))</f>
        <v>1.2488023180138261E-2</v>
      </c>
      <c r="AH492" s="49">
        <f>_xll.qlTenorBasisForwardRate2($V$13,AD492,AE492,_xll.ohTrigger($AA$9:$AA$12))</f>
        <v>1.2488023180138261E-2</v>
      </c>
      <c r="AI492" s="49">
        <f>_xll.qlIndexFixing($V$5,_xll.qlInterestRateIndexFixingDate($V$5,AD492,trigger),,trigger)</f>
        <v>1.2345384344240765E-2</v>
      </c>
      <c r="AJ492" s="49">
        <f t="shared" si="25"/>
        <v>1.4263883589749581E-4</v>
      </c>
      <c r="AK492" s="52">
        <f t="shared" si="26"/>
        <v>0.98857794914055275</v>
      </c>
    </row>
    <row r="493" spans="29:37" x14ac:dyDescent="0.2">
      <c r="AC493" s="44" t="s">
        <v>74</v>
      </c>
      <c r="AD493" s="45">
        <f>_xll.qlCalendarAdvance(calendar,AD492,AC493,,,trigger)</f>
        <v>57542</v>
      </c>
      <c r="AE493" s="45">
        <f>_xll.qlInterestRateIndexMaturity($V$5,AD493,trigger)</f>
        <v>57634</v>
      </c>
      <c r="AF493" s="49">
        <f>_xll.qlTenorBasisValue($V$13,AD493,trigger)</f>
        <v>1.6264467268329409E-4</v>
      </c>
      <c r="AG493" s="49">
        <f>_xll.qlTenorBasisForwardRate($V$13,AD493,_xll.ohTrigger($AA$9:$AA$12))</f>
        <v>1.2440875920414981E-2</v>
      </c>
      <c r="AH493" s="49">
        <f>_xll.qlTenorBasisForwardRate2($V$13,AD493,AE493,_xll.ohTrigger($AA$9:$AA$12))</f>
        <v>1.2440875920414981E-2</v>
      </c>
      <c r="AI493" s="49">
        <f>_xll.qlIndexFixing($V$5,_xll.qlInterestRateIndexFixingDate($V$5,AD493,trigger),,trigger)</f>
        <v>1.2305729888482593E-2</v>
      </c>
      <c r="AJ493" s="49">
        <f t="shared" si="25"/>
        <v>1.3514603193238821E-4</v>
      </c>
      <c r="AK493" s="52">
        <f t="shared" si="26"/>
        <v>0.98913693595234564</v>
      </c>
    </row>
    <row r="494" spans="29:37" x14ac:dyDescent="0.2">
      <c r="AC494" s="44" t="s">
        <v>74</v>
      </c>
      <c r="AD494" s="45">
        <f>_xll.qlCalendarAdvance(calendar,AD493,AC494,,,trigger)</f>
        <v>57573</v>
      </c>
      <c r="AE494" s="45">
        <f>_xll.qlInterestRateIndexMaturity($V$5,AD494,trigger)</f>
        <v>57665</v>
      </c>
      <c r="AF494" s="49">
        <f>_xll.qlTenorBasisValue($V$13,AD494,trigger)</f>
        <v>1.6230062680892306E-4</v>
      </c>
      <c r="AG494" s="49">
        <f>_xll.qlTenorBasisForwardRate($V$13,AD494,_xll.ohTrigger($AA$9:$AA$12))</f>
        <v>1.2395881081777414E-2</v>
      </c>
      <c r="AH494" s="49">
        <f>_xll.qlTenorBasisForwardRate2($V$13,AD494,AE494,_xll.ohTrigger($AA$9:$AA$12))</f>
        <v>1.2395881081777414E-2</v>
      </c>
      <c r="AI494" s="49">
        <f>_xll.qlIndexFixing($V$5,_xll.qlInterestRateIndexFixingDate($V$5,AD494,trigger),,trigger)</f>
        <v>1.2268052112857039E-2</v>
      </c>
      <c r="AJ494" s="49">
        <f t="shared" si="25"/>
        <v>1.2782896892037446E-4</v>
      </c>
      <c r="AK494" s="52">
        <f t="shared" si="26"/>
        <v>0.98968778676746993</v>
      </c>
    </row>
    <row r="495" spans="29:37" x14ac:dyDescent="0.2">
      <c r="AC495" s="44" t="s">
        <v>74</v>
      </c>
      <c r="AD495" s="45">
        <f>_xll.qlCalendarAdvance(calendar,AD494,AC495,,,trigger)</f>
        <v>57605</v>
      </c>
      <c r="AE495" s="45">
        <f>_xll.qlInterestRateIndexMaturity($V$5,AD495,trigger)</f>
        <v>57696</v>
      </c>
      <c r="AF495" s="49">
        <f>_xll.qlTenorBasisValue($V$13,AD495,trigger)</f>
        <v>1.619494492007729E-4</v>
      </c>
      <c r="AG495" s="49">
        <f>_xll.qlTenorBasisForwardRate($V$13,AD495,_xll.ohTrigger($AA$9:$AA$12))</f>
        <v>1.2350635463583165E-2</v>
      </c>
      <c r="AH495" s="49">
        <f>_xll.qlTenorBasisForwardRate2($V$13,AD495,AE495,_xll.ohTrigger($AA$9:$AA$12))</f>
        <v>1.2350635463583165E-2</v>
      </c>
      <c r="AI495" s="49">
        <f>_xll.qlIndexFixing($V$5,_xll.qlInterestRateIndexFixingDate($V$5,AD495,trigger),,trigger)</f>
        <v>1.2230296740853219E-2</v>
      </c>
      <c r="AJ495" s="49">
        <f t="shared" si="25"/>
        <v>1.2033872272994642E-4</v>
      </c>
      <c r="AK495" s="52">
        <f t="shared" si="26"/>
        <v>0.99025647521661742</v>
      </c>
    </row>
    <row r="496" spans="29:37" x14ac:dyDescent="0.2">
      <c r="AC496" s="44" t="s">
        <v>74</v>
      </c>
      <c r="AD496" s="45">
        <f>_xll.qlCalendarAdvance(calendar,AD495,AC496,,,trigger)</f>
        <v>57635</v>
      </c>
      <c r="AE496" s="45">
        <f>_xll.qlInterestRateIndexMaturity($V$5,AD496,trigger)</f>
        <v>57727</v>
      </c>
      <c r="AF496" s="49">
        <f>_xll.qlTenorBasisValue($V$13,AD496,trigger)</f>
        <v>1.616238412192217E-4</v>
      </c>
      <c r="AG496" s="49">
        <f>_xll.qlTenorBasisForwardRate($V$13,AD496,_xll.ohTrigger($AA$9:$AA$12))</f>
        <v>1.2307925147942024E-2</v>
      </c>
      <c r="AH496" s="49">
        <f>_xll.qlTenorBasisForwardRate2($V$13,AD496,AE496,_xll.ohTrigger($AA$9:$AA$12))</f>
        <v>1.2307925147942024E-2</v>
      </c>
      <c r="AI496" s="49">
        <f>_xll.qlIndexFixing($V$5,_xll.qlInterestRateIndexFixingDate($V$5,AD496,trigger),,trigger)</f>
        <v>1.2194873794911751E-2</v>
      </c>
      <c r="AJ496" s="49">
        <f t="shared" si="25"/>
        <v>1.1305135303027285E-4</v>
      </c>
      <c r="AK496" s="52">
        <f t="shared" si="26"/>
        <v>0.99081475133530728</v>
      </c>
    </row>
    <row r="497" spans="29:37" x14ac:dyDescent="0.2">
      <c r="AC497" s="44" t="s">
        <v>74</v>
      </c>
      <c r="AD497" s="45">
        <f>_xll.qlCalendarAdvance(calendar,AD496,AC497,,,trigger)</f>
        <v>57668</v>
      </c>
      <c r="AE497" s="45">
        <f>_xll.qlInterestRateIndexMaturity($V$5,AD497,trigger)</f>
        <v>57760</v>
      </c>
      <c r="AF497" s="49">
        <f>_xll.qlTenorBasisValue($V$13,AD497,trigger)</f>
        <v>1.6126967622454385E-4</v>
      </c>
      <c r="AG497" s="49">
        <f>_xll.qlTenorBasisForwardRate($V$13,AD497,_xll.ohTrigger($AA$9:$AA$12))</f>
        <v>1.2262231473059064E-2</v>
      </c>
      <c r="AH497" s="49">
        <f>_xll.qlTenorBasisForwardRate2($V$13,AD497,AE497,_xll.ohTrigger($AA$9:$AA$12))</f>
        <v>1.2262231473059064E-2</v>
      </c>
      <c r="AI497" s="49">
        <f>_xll.qlIndexFixing($V$5,_xll.qlInterestRateIndexFixingDate($V$5,AD497,trigger),,trigger)</f>
        <v>1.2157107771707388E-2</v>
      </c>
      <c r="AJ497" s="49">
        <f t="shared" si="25"/>
        <v>1.0512370135167676E-4</v>
      </c>
      <c r="AK497" s="52">
        <f t="shared" si="26"/>
        <v>0.99142703335990345</v>
      </c>
    </row>
    <row r="498" spans="29:37" x14ac:dyDescent="0.2">
      <c r="AC498" s="44" t="s">
        <v>74</v>
      </c>
      <c r="AD498" s="45">
        <f>_xll.qlCalendarAdvance(calendar,AD497,AC498,,,trigger)</f>
        <v>57698</v>
      </c>
      <c r="AE498" s="45">
        <f>_xll.qlInterestRateIndexMaturity($V$5,AD498,trigger)</f>
        <v>57788</v>
      </c>
      <c r="AF498" s="49">
        <f>_xll.qlTenorBasisValue($V$13,AD498,trigger)</f>
        <v>1.6095130944670497E-4</v>
      </c>
      <c r="AG498" s="49">
        <f>_xll.qlTenorBasisForwardRate($V$13,AD498,_xll.ohTrigger($AA$9:$AA$12))</f>
        <v>1.2222302960787523E-2</v>
      </c>
      <c r="AH498" s="49">
        <f>_xll.qlTenorBasisForwardRate2($V$13,AD498,AE498,_xll.ohTrigger($AA$9:$AA$12))</f>
        <v>1.2222302960787523E-2</v>
      </c>
      <c r="AI498" s="49">
        <f>_xll.qlIndexFixing($V$5,_xll.qlInterestRateIndexFixingDate($V$5,AD498,trigger),,trigger)</f>
        <v>1.2124178953552445E-2</v>
      </c>
      <c r="AJ498" s="49">
        <f t="shared" si="25"/>
        <v>9.8124007235078636E-5</v>
      </c>
      <c r="AK498" s="52">
        <f t="shared" si="26"/>
        <v>0.99197172516915288</v>
      </c>
    </row>
    <row r="499" spans="29:37" x14ac:dyDescent="0.2">
      <c r="AC499" s="44" t="s">
        <v>74</v>
      </c>
      <c r="AD499" s="45">
        <f>_xll.qlCalendarAdvance(calendar,AD498,AC499,,,trigger)</f>
        <v>57731</v>
      </c>
      <c r="AE499" s="45">
        <f>_xll.qlInterestRateIndexMaturity($V$5,AD499,trigger)</f>
        <v>57822</v>
      </c>
      <c r="AF499" s="49">
        <f>_xll.qlTenorBasisValue($V$13,AD499,trigger)</f>
        <v>1.6060502435872974E-4</v>
      </c>
      <c r="AG499" s="49">
        <f>_xll.qlTenorBasisForwardRate($V$13,AD499,_xll.ohTrigger($AA$9:$AA$12))</f>
        <v>1.217765206972091E-2</v>
      </c>
      <c r="AH499" s="49">
        <f>_xll.qlTenorBasisForwardRate2($V$13,AD499,AE499,_xll.ohTrigger($AA$9:$AA$12))</f>
        <v>1.217765206972091E-2</v>
      </c>
      <c r="AI499" s="49">
        <f>_xll.qlIndexFixing($V$5,_xll.qlInterestRateIndexFixingDate($V$5,AD499,trigger),,trigger)</f>
        <v>1.2087626332443703E-2</v>
      </c>
      <c r="AJ499" s="49">
        <f t="shared" si="25"/>
        <v>9.0025737277206822E-5</v>
      </c>
      <c r="AK499" s="52">
        <f t="shared" si="26"/>
        <v>0.99260729927560909</v>
      </c>
    </row>
    <row r="500" spans="29:37" x14ac:dyDescent="0.2">
      <c r="AC500" s="44" t="s">
        <v>74</v>
      </c>
      <c r="AD500" s="45">
        <f>_xll.qlCalendarAdvance(calendar,AD499,AC500,,,trigger)</f>
        <v>57762</v>
      </c>
      <c r="AE500" s="45">
        <f>_xll.qlInterestRateIndexMaturity($V$5,AD500,trigger)</f>
        <v>57851</v>
      </c>
      <c r="AF500" s="49">
        <f>_xll.qlTenorBasisValue($V$13,AD500,trigger)</f>
        <v>1.6028342563132296E-4</v>
      </c>
      <c r="AG500" s="49">
        <f>_xll.qlTenorBasisForwardRate($V$13,AD500,_xll.ohTrigger($AA$9:$AA$12))</f>
        <v>1.2137760906432048E-2</v>
      </c>
      <c r="AH500" s="49">
        <f>_xll.qlTenorBasisForwardRate2($V$13,AD500,AE500,_xll.ohTrigger($AA$9:$AA$12))</f>
        <v>1.2137760906432048E-2</v>
      </c>
      <c r="AI500" s="49">
        <f>_xll.qlIndexFixing($V$5,_xll.qlInterestRateIndexFixingDate($V$5,AD500,trigger),,trigger)</f>
        <v>1.2055009496857462E-2</v>
      </c>
      <c r="AJ500" s="49">
        <f t="shared" si="25"/>
        <v>8.2751409574586751E-5</v>
      </c>
      <c r="AK500" s="52">
        <f t="shared" si="26"/>
        <v>0.99318231672113966</v>
      </c>
    </row>
    <row r="501" spans="29:37" x14ac:dyDescent="0.2">
      <c r="AC501" s="44" t="s">
        <v>74</v>
      </c>
      <c r="AD501" s="45">
        <f>_xll.qlCalendarAdvance(calendar,AD500,AC501,,,trigger)</f>
        <v>57790</v>
      </c>
      <c r="AE501" s="45">
        <f>_xll.qlInterestRateIndexMaturity($V$5,AD501,trigger)</f>
        <v>57882</v>
      </c>
      <c r="AF501" s="49">
        <f>_xll.qlTenorBasisValue($V$13,AD501,trigger)</f>
        <v>1.5999599747087628E-4</v>
      </c>
      <c r="AG501" s="49">
        <f>_xll.qlTenorBasisForwardRate($V$13,AD501,_xll.ohTrigger($AA$9:$AA$12))</f>
        <v>1.2100233011444255E-2</v>
      </c>
      <c r="AH501" s="49">
        <f>_xll.qlTenorBasisForwardRate2($V$13,AD501,AE501,_xll.ohTrigger($AA$9:$AA$12))</f>
        <v>1.2100233011444255E-2</v>
      </c>
      <c r="AI501" s="49">
        <f>_xll.qlIndexFixing($V$5,_xll.qlInterestRateIndexFixingDate($V$5,AD501,trigger),,trigger)</f>
        <v>1.2024627599658279E-2</v>
      </c>
      <c r="AJ501" s="49">
        <f t="shared" si="25"/>
        <v>7.5605411785976268E-5</v>
      </c>
      <c r="AK501" s="52">
        <f t="shared" si="26"/>
        <v>0.99375173918432236</v>
      </c>
    </row>
    <row r="502" spans="29:37" x14ac:dyDescent="0.2">
      <c r="AC502" s="44" t="s">
        <v>74</v>
      </c>
      <c r="AD502" s="45">
        <f>_xll.qlCalendarAdvance(calendar,AD501,AC502,,,trigger)</f>
        <v>57822</v>
      </c>
      <c r="AE502" s="45">
        <f>_xll.qlInterestRateIndexMaturity($V$5,AD502,trigger)</f>
        <v>57913</v>
      </c>
      <c r="AF502" s="49">
        <f>_xll.qlTenorBasisValue($V$13,AD502,trigger)</f>
        <v>1.5967101406211406E-4</v>
      </c>
      <c r="AG502" s="49">
        <f>_xll.qlTenorBasisForwardRate($V$13,AD502,_xll.ohTrigger($AA$9:$AA$12))</f>
        <v>1.2060005963547057E-2</v>
      </c>
      <c r="AH502" s="49">
        <f>_xll.qlTenorBasisForwardRate2($V$13,AD502,AE502,_xll.ohTrigger($AA$9:$AA$12))</f>
        <v>1.2060005963547057E-2</v>
      </c>
      <c r="AI502" s="49">
        <f>_xll.qlIndexFixing($V$5,_xll.qlInterestRateIndexFixingDate($V$5,AD502,trigger),,trigger)</f>
        <v>1.199204186866498E-2</v>
      </c>
      <c r="AJ502" s="49">
        <f t="shared" si="25"/>
        <v>6.7964094882076373E-5</v>
      </c>
      <c r="AK502" s="52">
        <f t="shared" si="26"/>
        <v>0.99436450569862844</v>
      </c>
    </row>
    <row r="503" spans="29:37" x14ac:dyDescent="0.2">
      <c r="AC503" s="44" t="s">
        <v>74</v>
      </c>
      <c r="AD503" s="45">
        <f>_xll.qlCalendarAdvance(calendar,AD502,AC503,,,trigger)</f>
        <v>57852</v>
      </c>
      <c r="AE503" s="45">
        <f>_xll.qlInterestRateIndexMaturity($V$5,AD503,trigger)</f>
        <v>57944</v>
      </c>
      <c r="AF503" s="49">
        <f>_xll.qlTenorBasisValue($V$13,AD503,trigger)</f>
        <v>1.5936970367123358E-4</v>
      </c>
      <c r="AG503" s="49">
        <f>_xll.qlTenorBasisForwardRate($V$13,AD503,_xll.ohTrigger($AA$9:$AA$12))</f>
        <v>1.2022185647064232E-2</v>
      </c>
      <c r="AH503" s="49">
        <f>_xll.qlTenorBasisForwardRate2($V$13,AD503,AE503,_xll.ohTrigger($AA$9:$AA$12))</f>
        <v>1.2022185647064232E-2</v>
      </c>
      <c r="AI503" s="49">
        <f>_xll.qlIndexFixing($V$5,_xll.qlInterestRateIndexFixingDate($V$5,AD503,trigger),,trigger)</f>
        <v>1.1961608564933756E-2</v>
      </c>
      <c r="AJ503" s="49">
        <f t="shared" si="25"/>
        <v>6.0577082130475191E-5</v>
      </c>
      <c r="AK503" s="52">
        <f t="shared" si="26"/>
        <v>0.99496122552846555</v>
      </c>
    </row>
    <row r="504" spans="29:37" x14ac:dyDescent="0.2">
      <c r="AC504" s="44" t="s">
        <v>74</v>
      </c>
      <c r="AD504" s="45">
        <f>_xll.qlCalendarAdvance(calendar,AD503,AC504,,,trigger)</f>
        <v>57885</v>
      </c>
      <c r="AE504" s="45">
        <f>_xll.qlInterestRateIndexMaturity($V$5,AD504,trigger)</f>
        <v>57977</v>
      </c>
      <c r="AF504" s="49">
        <f>_xll.qlTenorBasisValue($V$13,AD504,trigger)</f>
        <v>1.5904197893479462E-4</v>
      </c>
      <c r="AG504" s="49">
        <f>_xll.qlTenorBasisForwardRate($V$13,AD504,_xll.ohTrigger($AA$9:$AA$12))</f>
        <v>1.1981847671013518E-2</v>
      </c>
      <c r="AH504" s="49">
        <f>_xll.qlTenorBasisForwardRate2($V$13,AD504,AE504,_xll.ohTrigger($AA$9:$AA$12))</f>
        <v>1.1981847671013518E-2</v>
      </c>
      <c r="AI504" s="49">
        <f>_xll.qlIndexFixing($V$5,_xll.qlInterestRateIndexFixingDate($V$5,AD504,trigger),,trigger)</f>
        <v>1.1929249689752635E-2</v>
      </c>
      <c r="AJ504" s="49">
        <f t="shared" si="25"/>
        <v>5.2597981260883026E-5</v>
      </c>
      <c r="AK504" s="52">
        <f t="shared" si="26"/>
        <v>0.99561019446206711</v>
      </c>
    </row>
    <row r="505" spans="29:37" x14ac:dyDescent="0.2">
      <c r="AC505" s="44" t="s">
        <v>74</v>
      </c>
      <c r="AD505" s="45">
        <f>_xll.qlCalendarAdvance(calendar,AD504,AC505,,,trigger)</f>
        <v>57915</v>
      </c>
      <c r="AE505" s="45">
        <f>_xll.qlInterestRateIndexMaturity($V$5,AD505,trigger)</f>
        <v>58007</v>
      </c>
      <c r="AF505" s="49">
        <f>_xll.qlTenorBasisValue($V$13,AD505,trigger)</f>
        <v>1.5874739034795894E-4</v>
      </c>
      <c r="AG505" s="49">
        <f>_xll.qlTenorBasisForwardRate($V$13,AD505,_xll.ohTrigger($AA$9:$AA$12))</f>
        <v>1.194591172580352E-2</v>
      </c>
      <c r="AH505" s="49">
        <f>_xll.qlTenorBasisForwardRate2($V$13,AD505,AE505,_xll.ohTrigger($AA$9:$AA$12))</f>
        <v>1.194591172580352E-2</v>
      </c>
      <c r="AI505" s="49">
        <f>_xll.qlIndexFixing($V$5,_xll.qlInterestRateIndexFixingDate($V$5,AD505,trigger),,trigger)</f>
        <v>1.190054601429354E-2</v>
      </c>
      <c r="AJ505" s="49">
        <f t="shared" si="25"/>
        <v>4.5365711509979742E-5</v>
      </c>
      <c r="AK505" s="52">
        <f t="shared" si="26"/>
        <v>0.9962024069362585</v>
      </c>
    </row>
    <row r="506" spans="29:37" x14ac:dyDescent="0.2">
      <c r="AC506" s="44" t="s">
        <v>74</v>
      </c>
      <c r="AD506" s="45">
        <f>_xll.qlCalendarAdvance(calendar,AD505,AC506,,,trigger)</f>
        <v>57948</v>
      </c>
      <c r="AE506" s="45">
        <f>_xll.qlInterestRateIndexMaturity($V$5,AD506,trigger)</f>
        <v>58040</v>
      </c>
      <c r="AF506" s="49">
        <f>_xll.qlTenorBasisValue($V$13,AD506,trigger)</f>
        <v>1.5842697993083564E-4</v>
      </c>
      <c r="AG506" s="49">
        <f>_xll.qlTenorBasisForwardRate($V$13,AD506,_xll.ohTrigger($AA$9:$AA$12))</f>
        <v>1.190719862307218E-2</v>
      </c>
      <c r="AH506" s="49">
        <f>_xll.qlTenorBasisForwardRate2($V$13,AD506,AE506,_xll.ohTrigger($AA$9:$AA$12))</f>
        <v>1.190719862307218E-2</v>
      </c>
      <c r="AI506" s="49">
        <f>_xll.qlIndexFixing($V$5,_xll.qlInterestRateIndexFixingDate($V$5,AD506,trigger),,trigger)</f>
        <v>1.1869756785103864E-2</v>
      </c>
      <c r="AJ506" s="49">
        <f t="shared" si="25"/>
        <v>3.7441837968315433E-5</v>
      </c>
      <c r="AK506" s="52">
        <f t="shared" si="26"/>
        <v>0.99685552923457865</v>
      </c>
    </row>
    <row r="507" spans="29:37" x14ac:dyDescent="0.2">
      <c r="AC507" s="44" t="s">
        <v>74</v>
      </c>
      <c r="AD507" s="45">
        <f>_xll.qlCalendarAdvance(calendar,AD506,AC507,,,trigger)</f>
        <v>57979</v>
      </c>
      <c r="AE507" s="45">
        <f>_xll.qlInterestRateIndexMaturity($V$5,AD507,trigger)</f>
        <v>58071</v>
      </c>
      <c r="AF507" s="49">
        <f>_xll.qlTenorBasisValue($V$13,AD507,trigger)</f>
        <v>1.5812942192258532E-4</v>
      </c>
      <c r="AG507" s="49">
        <f>_xll.qlTenorBasisForwardRate($V$13,AD507,_xll.ohTrigger($AA$9:$AA$12))</f>
        <v>1.1871618375446612E-2</v>
      </c>
      <c r="AH507" s="49">
        <f>_xll.qlTenorBasisForwardRate2($V$13,AD507,AE507,_xll.ohTrigger($AA$9:$AA$12))</f>
        <v>1.1871618375446612E-2</v>
      </c>
      <c r="AI507" s="49">
        <f>_xll.qlIndexFixing($V$5,_xll.qlInterestRateIndexFixingDate($V$5,AD507,trigger),,trigger)</f>
        <v>1.18415825047838E-2</v>
      </c>
      <c r="AJ507" s="49">
        <f t="shared" si="25"/>
        <v>3.0035870662812117E-5</v>
      </c>
      <c r="AK507" s="52">
        <f t="shared" si="26"/>
        <v>0.99746994304290193</v>
      </c>
    </row>
    <row r="508" spans="29:37" x14ac:dyDescent="0.2">
      <c r="AC508" s="44" t="s">
        <v>74</v>
      </c>
      <c r="AD508" s="45">
        <f>_xll.qlCalendarAdvance(calendar,AD507,AC508,,,trigger)</f>
        <v>58011</v>
      </c>
      <c r="AE508" s="45">
        <f>_xll.qlInterestRateIndexMaturity($V$5,AD508,trigger)</f>
        <v>58103</v>
      </c>
      <c r="AF508" s="49">
        <f>_xll.qlTenorBasisValue($V$13,AD508,trigger)</f>
        <v>1.5782571599248408E-4</v>
      </c>
      <c r="AG508" s="49">
        <f>_xll.qlTenorBasisForwardRate($V$13,AD508,_xll.ohTrigger($AA$9:$AA$12))</f>
        <v>1.1835697430956409E-2</v>
      </c>
      <c r="AH508" s="49">
        <f>_xll.qlTenorBasisForwardRate2($V$13,AD508,AE508,_xll.ohTrigger($AA$9:$AA$12))</f>
        <v>1.1835697430956409E-2</v>
      </c>
      <c r="AI508" s="49">
        <f>_xll.qlIndexFixing($V$5,_xll.qlInterestRateIndexFixingDate($V$5,AD508,trigger),,trigger)</f>
        <v>1.181326037437678E-2</v>
      </c>
      <c r="AJ508" s="49">
        <f t="shared" si="25"/>
        <v>2.2437056579628287E-5</v>
      </c>
      <c r="AK508" s="52">
        <f t="shared" si="26"/>
        <v>0.99810428944212926</v>
      </c>
    </row>
    <row r="509" spans="29:37" x14ac:dyDescent="0.2">
      <c r="AC509" s="44" t="s">
        <v>74</v>
      </c>
      <c r="AD509" s="45">
        <f>_xll.qlCalendarAdvance(calendar,AD508,AC509,,,trigger)</f>
        <v>58042</v>
      </c>
      <c r="AE509" s="45">
        <f>_xll.qlInterestRateIndexMaturity($V$5,AD509,trigger)</f>
        <v>58134</v>
      </c>
      <c r="AF509" s="49">
        <f>_xll.qlTenorBasisValue($V$13,AD509,trigger)</f>
        <v>1.5753480784680873E-4</v>
      </c>
      <c r="AG509" s="49">
        <f>_xll.qlTenorBasisForwardRate($V$13,AD509,_xll.ohTrigger($AA$9:$AA$12))</f>
        <v>1.1801688209516504E-2</v>
      </c>
      <c r="AH509" s="49">
        <f>_xll.qlTenorBasisForwardRate2($V$13,AD509,AE509,_xll.ohTrigger($AA$9:$AA$12))</f>
        <v>1.1801688209516504E-2</v>
      </c>
      <c r="AI509" s="49">
        <f>_xll.qlIndexFixing($V$5,_xll.qlInterestRateIndexFixingDate($V$5,AD509,trigger),,trigger)</f>
        <v>1.1786560511403192E-2</v>
      </c>
      <c r="AJ509" s="49">
        <f t="shared" si="25"/>
        <v>1.5127698113312146E-5</v>
      </c>
      <c r="AK509" s="52">
        <f t="shared" si="26"/>
        <v>0.99871817507421412</v>
      </c>
    </row>
    <row r="510" spans="29:37" x14ac:dyDescent="0.2">
      <c r="AC510" s="44" t="s">
        <v>74</v>
      </c>
      <c r="AD510" s="45">
        <f>_xll.qlCalendarAdvance(calendar,AD509,AC510,,,trigger)</f>
        <v>58074</v>
      </c>
      <c r="AE510" s="45">
        <f>_xll.qlInterestRateIndexMaturity($V$5,AD510,trigger)</f>
        <v>58161</v>
      </c>
      <c r="AF510" s="49">
        <f>_xll.qlTenorBasisValue($V$13,AD510,trigger)</f>
        <v>1.5723789213123381E-4</v>
      </c>
      <c r="AG510" s="49">
        <f>_xll.qlTenorBasisForwardRate($V$13,AD510,_xll.ohTrigger($AA$9:$AA$12))</f>
        <v>1.1769060724484309E-2</v>
      </c>
      <c r="AH510" s="49">
        <f>_xll.qlTenorBasisForwardRate2($V$13,AD510,AE510,_xll.ohTrigger($AA$9:$AA$12))</f>
        <v>1.1769060724484309E-2</v>
      </c>
      <c r="AI510" s="49">
        <f>_xll.qlIndexFixing($V$5,_xll.qlInterestRateIndexFixingDate($V$5,AD510,trigger),,trigger)</f>
        <v>1.1760838429123876E-2</v>
      </c>
      <c r="AJ510" s="49">
        <f t="shared" si="25"/>
        <v>8.2222953604327298E-6</v>
      </c>
      <c r="AK510" s="52">
        <f t="shared" si="26"/>
        <v>0.99930136350275367</v>
      </c>
    </row>
    <row r="511" spans="29:37" x14ac:dyDescent="0.2">
      <c r="AC511" s="44" t="s">
        <v>74</v>
      </c>
      <c r="AD511" s="45">
        <f>_xll.qlCalendarAdvance(calendar,AD510,AC511,,,trigger)</f>
        <v>58105</v>
      </c>
      <c r="AE511" s="45">
        <f>_xll.qlInterestRateIndexMaturity($V$5,AD511,trigger)</f>
        <v>58195</v>
      </c>
      <c r="AF511" s="49">
        <f>_xll.qlTenorBasisValue($V$13,AD511,trigger)</f>
        <v>1.5695349088961464E-4</v>
      </c>
      <c r="AG511" s="49">
        <f>_xll.qlTenorBasisForwardRate($V$13,AD511,_xll.ohTrigger($AA$9:$AA$12))</f>
        <v>1.1735633870170403E-2</v>
      </c>
      <c r="AH511" s="49">
        <f>_xll.qlTenorBasisForwardRate2($V$13,AD511,AE511,_xll.ohTrigger($AA$9:$AA$12))</f>
        <v>1.1735633870170403E-2</v>
      </c>
      <c r="AI511" s="49">
        <f>_xll.qlIndexFixing($V$5,_xll.qlInterestRateIndexFixingDate($V$5,AD511,trigger),,trigger)</f>
        <v>1.1734943617663696E-2</v>
      </c>
      <c r="AJ511" s="49">
        <f t="shared" si="25"/>
        <v>6.9025250670762262E-7</v>
      </c>
      <c r="AK511" s="52">
        <f t="shared" si="26"/>
        <v>0.99994118319348202</v>
      </c>
    </row>
    <row r="512" spans="29:37" x14ac:dyDescent="0.2">
      <c r="AC512" s="44" t="s">
        <v>74</v>
      </c>
      <c r="AD512" s="45">
        <f>_xll.qlCalendarAdvance(calendar,AD511,AC512,,,trigger)</f>
        <v>58134</v>
      </c>
      <c r="AE512" s="45">
        <f>_xll.qlInterestRateIndexMaturity($V$5,AD512,trigger)</f>
        <v>58225</v>
      </c>
      <c r="AF512" s="49">
        <f>_xll.qlTenorBasisValue($V$13,AD512,trigger)</f>
        <v>1.5669029068198068E-4</v>
      </c>
      <c r="AG512" s="49">
        <f>_xll.qlTenorBasisForwardRate($V$13,AD512,_xll.ohTrigger($AA$9:$AA$12))</f>
        <v>1.1705708462849459E-2</v>
      </c>
      <c r="AH512" s="49">
        <f>_xll.qlTenorBasisForwardRate2($V$13,AD512,AE512,_xll.ohTrigger($AA$9:$AA$12))</f>
        <v>1.1705708462849459E-2</v>
      </c>
      <c r="AI512" s="49">
        <f>_xll.qlIndexFixing($V$5,_xll.qlInterestRateIndexFixingDate($V$5,AD512,trigger),,trigger)</f>
        <v>1.1711787610408432E-2</v>
      </c>
      <c r="AJ512" s="49">
        <f t="shared" si="25"/>
        <v>-6.0791475589728333E-6</v>
      </c>
      <c r="AK512" s="52">
        <f t="shared" si="26"/>
        <v>1.0005193318779693</v>
      </c>
    </row>
    <row r="513" spans="29:37" x14ac:dyDescent="0.2">
      <c r="AC513" s="44" t="s">
        <v>74</v>
      </c>
      <c r="AD513" s="45">
        <f>_xll.qlCalendarAdvance(calendar,AD512,AC513,,,trigger)</f>
        <v>58166</v>
      </c>
      <c r="AE513" s="45">
        <f>_xll.qlInterestRateIndexMaturity($V$5,AD513,trigger)</f>
        <v>58257</v>
      </c>
      <c r="AF513" s="49">
        <f>_xll.qlTenorBasisValue($V$13,AD513,trigger)</f>
        <v>1.5640302924912547E-4</v>
      </c>
      <c r="AG513" s="49">
        <f>_xll.qlTenorBasisForwardRate($V$13,AD513,_xll.ohTrigger($AA$9:$AA$12))</f>
        <v>1.1673857422435084E-2</v>
      </c>
      <c r="AH513" s="49">
        <f>_xll.qlTenorBasisForwardRate2($V$13,AD513,AE513,_xll.ohTrigger($AA$9:$AA$12))</f>
        <v>1.1673857422435084E-2</v>
      </c>
      <c r="AI513" s="49">
        <f>_xll.qlIndexFixing($V$5,_xll.qlInterestRateIndexFixingDate($V$5,AD513,trigger),,trigger)</f>
        <v>1.1687198563959347E-2</v>
      </c>
      <c r="AJ513" s="49">
        <f t="shared" si="25"/>
        <v>-1.3341141524262842E-5</v>
      </c>
      <c r="AK513" s="52">
        <f t="shared" si="26"/>
        <v>1.0011428220374377</v>
      </c>
    </row>
    <row r="514" spans="29:37" x14ac:dyDescent="0.2">
      <c r="AC514" s="44" t="s">
        <v>74</v>
      </c>
      <c r="AD514" s="45">
        <f>_xll.qlCalendarAdvance(calendar,AD513,AC514,,,trigger)</f>
        <v>58197</v>
      </c>
      <c r="AE514" s="45">
        <f>_xll.qlInterestRateIndexMaturity($V$5,AD514,trigger)</f>
        <v>58291</v>
      </c>
      <c r="AF514" s="49">
        <f>_xll.qlTenorBasisValue($V$13,AD514,trigger)</f>
        <v>1.5612787932093287E-4</v>
      </c>
      <c r="AG514" s="49">
        <f>_xll.qlTenorBasisForwardRate($V$13,AD514,_xll.ohTrigger($AA$9:$AA$12))</f>
        <v>1.1642978815986449E-2</v>
      </c>
      <c r="AH514" s="49">
        <f>_xll.qlTenorBasisForwardRate2($V$13,AD514,AE514,_xll.ohTrigger($AA$9:$AA$12))</f>
        <v>1.1642978815986449E-2</v>
      </c>
      <c r="AI514" s="49">
        <f>_xll.qlIndexFixing($V$5,_xll.qlInterestRateIndexFixingDate($V$5,AD514,trigger),,trigger)</f>
        <v>1.1663600174535703E-2</v>
      </c>
      <c r="AJ514" s="49">
        <f t="shared" si="25"/>
        <v>-2.0621358549254704E-5</v>
      </c>
      <c r="AK514" s="52">
        <f t="shared" si="26"/>
        <v>1.0017711411207706</v>
      </c>
    </row>
    <row r="515" spans="29:37" x14ac:dyDescent="0.2">
      <c r="AC515" s="44" t="s">
        <v>74</v>
      </c>
      <c r="AD515" s="45">
        <f>_xll.qlCalendarAdvance(calendar,AD514,AC515,,,trigger)</f>
        <v>58228</v>
      </c>
      <c r="AE515" s="45">
        <f>_xll.qlInterestRateIndexMaturity($V$5,AD515,trigger)</f>
        <v>58320</v>
      </c>
      <c r="AF515" s="49">
        <f>_xll.qlTenorBasisValue($V$13,AD515,trigger)</f>
        <v>1.5585578095294114E-4</v>
      </c>
      <c r="AG515" s="49">
        <f>_xll.qlTenorBasisForwardRate($V$13,AD515,_xll.ohTrigger($AA$9:$AA$12))</f>
        <v>1.1614345921999437E-2</v>
      </c>
      <c r="AH515" s="49">
        <f>_xll.qlTenorBasisForwardRate2($V$13,AD515,AE515,_xll.ohTrigger($AA$9:$AA$12))</f>
        <v>1.1614345921999437E-2</v>
      </c>
      <c r="AI515" s="49">
        <f>_xll.qlIndexFixing($V$5,_xll.qlInterestRateIndexFixingDate($V$5,AD515,trigger),,trigger)</f>
        <v>1.1641596013759036E-2</v>
      </c>
      <c r="AJ515" s="49">
        <f t="shared" si="25"/>
        <v>-2.7250091759599415E-5</v>
      </c>
      <c r="AK515" s="52">
        <f t="shared" si="26"/>
        <v>1.0023462442002853</v>
      </c>
    </row>
    <row r="516" spans="29:37" x14ac:dyDescent="0.2">
      <c r="AC516" s="44" t="s">
        <v>74</v>
      </c>
      <c r="AD516" s="45">
        <f>_xll.qlCalendarAdvance(calendar,AD515,AC516,,,trigger)</f>
        <v>58258</v>
      </c>
      <c r="AE516" s="45">
        <f>_xll.qlInterestRateIndexMaturity($V$5,AD516,trigger)</f>
        <v>58350</v>
      </c>
      <c r="AF516" s="49">
        <f>_xll.qlTenorBasisValue($V$13,AD516,trigger)</f>
        <v>1.555953347522903E-4</v>
      </c>
      <c r="AG516" s="49">
        <f>_xll.qlTenorBasisForwardRate($V$13,AD516,_xll.ohTrigger($AA$9:$AA$12))</f>
        <v>1.1586876852675058E-2</v>
      </c>
      <c r="AH516" s="49">
        <f>_xll.qlTenorBasisForwardRate2($V$13,AD516,AE516,_xll.ohTrigger($AA$9:$AA$12))</f>
        <v>1.1586876852675058E-2</v>
      </c>
      <c r="AI516" s="49">
        <f>_xll.qlIndexFixing($V$5,_xll.qlInterestRateIndexFixingDate($V$5,AD516,trigger),,trigger)</f>
        <v>1.1620660406144566E-2</v>
      </c>
      <c r="AJ516" s="49">
        <f t="shared" ref="AJ516:AJ579" si="27">AG516-AI516</f>
        <v>-3.3783553469507108E-5</v>
      </c>
      <c r="AK516" s="52">
        <f t="shared" ref="AK516:AK579" si="28">AI516/AH516</f>
        <v>1.0029156738178078</v>
      </c>
    </row>
    <row r="517" spans="29:37" x14ac:dyDescent="0.2">
      <c r="AC517" s="44" t="s">
        <v>74</v>
      </c>
      <c r="AD517" s="45">
        <f>_xll.qlCalendarAdvance(calendar,AD516,AC517,,,trigger)</f>
        <v>58291</v>
      </c>
      <c r="AE517" s="45">
        <f>_xll.qlInterestRateIndexMaturity($V$5,AD517,trigger)</f>
        <v>58383</v>
      </c>
      <c r="AF517" s="49">
        <f>_xll.qlTenorBasisValue($V$13,AD517,trigger)</f>
        <v>1.5531207462994248E-4</v>
      </c>
      <c r="AG517" s="49">
        <f>_xll.qlTenorBasisForwardRate($V$13,AD517,_xll.ohTrigger($AA$9:$AA$12))</f>
        <v>1.1557563111155687E-2</v>
      </c>
      <c r="AH517" s="49">
        <f>_xll.qlTenorBasisForwardRate2($V$13,AD517,AE517,_xll.ohTrigger($AA$9:$AA$12))</f>
        <v>1.1557563111155687E-2</v>
      </c>
      <c r="AI517" s="49">
        <f>_xll.qlIndexFixing($V$5,_xll.qlInterestRateIndexFixingDate($V$5,AD517,trigger),,trigger)</f>
        <v>1.1598415883879516E-2</v>
      </c>
      <c r="AJ517" s="49">
        <f t="shared" si="27"/>
        <v>-4.0852772723828576E-5</v>
      </c>
      <c r="AK517" s="52">
        <f t="shared" si="28"/>
        <v>1.0035347220111128</v>
      </c>
    </row>
    <row r="518" spans="29:37" x14ac:dyDescent="0.2">
      <c r="AC518" s="44" t="s">
        <v>74</v>
      </c>
      <c r="AD518" s="45">
        <f>_xll.qlCalendarAdvance(calendar,AD517,AC518,,,trigger)</f>
        <v>58322</v>
      </c>
      <c r="AE518" s="45">
        <f>_xll.qlInterestRateIndexMaturity($V$5,AD518,trigger)</f>
        <v>58413</v>
      </c>
      <c r="AF518" s="49">
        <f>_xll.qlTenorBasisValue($V$13,AD518,trigger)</f>
        <v>1.5504903154870146E-4</v>
      </c>
      <c r="AG518" s="49">
        <f>_xll.qlTenorBasisForwardRate($V$13,AD518,_xll.ohTrigger($AA$9:$AA$12))</f>
        <v>1.1531126645186851E-2</v>
      </c>
      <c r="AH518" s="49">
        <f>_xll.qlTenorBasisForwardRate2($V$13,AD518,AE518,_xll.ohTrigger($AA$9:$AA$12))</f>
        <v>1.1531126645186851E-2</v>
      </c>
      <c r="AI518" s="49">
        <f>_xll.qlIndexFixing($V$5,_xll.qlInterestRateIndexFixingDate($V$5,AD518,trigger),,trigger)</f>
        <v>1.1578395731151828E-2</v>
      </c>
      <c r="AJ518" s="49">
        <f t="shared" si="27"/>
        <v>-4.7269085964977281E-5</v>
      </c>
      <c r="AK518" s="52">
        <f t="shared" si="28"/>
        <v>1.0040992599786169</v>
      </c>
    </row>
    <row r="519" spans="29:37" x14ac:dyDescent="0.2">
      <c r="AC519" s="44" t="s">
        <v>74</v>
      </c>
      <c r="AD519" s="45">
        <f>_xll.qlCalendarAdvance(calendar,AD518,AC519,,,trigger)</f>
        <v>58354</v>
      </c>
      <c r="AE519" s="45">
        <f>_xll.qlInterestRateIndexMaturity($V$5,AD519,trigger)</f>
        <v>58446</v>
      </c>
      <c r="AF519" s="49">
        <f>_xll.qlTenorBasisValue($V$13,AD519,trigger)</f>
        <v>1.5478056794374884E-4</v>
      </c>
      <c r="AG519" s="49">
        <f>_xll.qlTenorBasisForwardRate($V$13,AD519,_xll.ohTrigger($AA$9:$AA$12))</f>
        <v>1.1504255775435283E-2</v>
      </c>
      <c r="AH519" s="49">
        <f>_xll.qlTenorBasisForwardRate2($V$13,AD519,AE519,_xll.ohTrigger($AA$9:$AA$12))</f>
        <v>1.1504255775435283E-2</v>
      </c>
      <c r="AI519" s="49">
        <f>_xll.qlIndexFixing($V$5,_xll.qlInterestRateIndexFixingDate($V$5,AD519,trigger),,trigger)</f>
        <v>1.1558231626585657E-2</v>
      </c>
      <c r="AJ519" s="49">
        <f t="shared" si="27"/>
        <v>-5.3975851150373649E-5</v>
      </c>
      <c r="AK519" s="52">
        <f t="shared" si="28"/>
        <v>1.0046918159856657</v>
      </c>
    </row>
    <row r="520" spans="29:37" x14ac:dyDescent="0.2">
      <c r="AC520" s="44" t="s">
        <v>74</v>
      </c>
      <c r="AD520" s="45">
        <f>_xll.qlCalendarAdvance(calendar,AD519,AC520,,,trigger)</f>
        <v>58385</v>
      </c>
      <c r="AE520" s="45">
        <f>_xll.qlInterestRateIndexMaturity($V$5,AD520,trigger)</f>
        <v>58477</v>
      </c>
      <c r="AF520" s="49">
        <f>_xll.qlTenorBasisValue($V$13,AD520,trigger)</f>
        <v>1.5452343067196375E-4</v>
      </c>
      <c r="AG520" s="49">
        <f>_xll.qlTenorBasisForwardRate($V$13,AD520,_xll.ohTrigger($AA$9:$AA$12))</f>
        <v>1.1479319371025219E-2</v>
      </c>
      <c r="AH520" s="49">
        <f>_xll.qlTenorBasisForwardRate2($V$13,AD520,AE520,_xll.ohTrigger($AA$9:$AA$12))</f>
        <v>1.1479319371025219E-2</v>
      </c>
      <c r="AI520" s="49">
        <f>_xll.qlIndexFixing($V$5,_xll.qlInterestRateIndexFixingDate($V$5,AD520,trigger),,trigger)</f>
        <v>1.1539558162097919E-2</v>
      </c>
      <c r="AJ520" s="49">
        <f t="shared" si="27"/>
        <v>-6.0238791072699319E-5</v>
      </c>
      <c r="AK520" s="52">
        <f t="shared" si="28"/>
        <v>1.0052475925728444</v>
      </c>
    </row>
    <row r="521" spans="29:37" x14ac:dyDescent="0.2">
      <c r="AC521" s="44" t="s">
        <v>74</v>
      </c>
      <c r="AD521" s="45">
        <f>_xll.qlCalendarAdvance(calendar,AD520,AC521,,,trigger)</f>
        <v>58417</v>
      </c>
      <c r="AE521" s="45">
        <f>_xll.qlInterestRateIndexMaturity($V$5,AD521,trigger)</f>
        <v>58508</v>
      </c>
      <c r="AF521" s="49">
        <f>_xll.qlTenorBasisValue($V$13,AD521,trigger)</f>
        <v>1.5426099706879282E-4</v>
      </c>
      <c r="AG521" s="49">
        <f>_xll.qlTenorBasisForwardRate($V$13,AD521,_xll.ohTrigger($AA$9:$AA$12))</f>
        <v>1.1454676092676712E-2</v>
      </c>
      <c r="AH521" s="49">
        <f>_xll.qlTenorBasisForwardRate2($V$13,AD521,AE521,_xll.ohTrigger($AA$9:$AA$12))</f>
        <v>1.1454676092676712E-2</v>
      </c>
      <c r="AI521" s="49">
        <f>_xll.qlIndexFixing($V$5,_xll.qlInterestRateIndexFixingDate($V$5,AD521,trigger),,trigger)</f>
        <v>1.1521136568911176E-2</v>
      </c>
      <c r="AJ521" s="49">
        <f t="shared" si="27"/>
        <v>-6.6460476234464147E-5</v>
      </c>
      <c r="AK521" s="52">
        <f t="shared" si="28"/>
        <v>1.0058020388963207</v>
      </c>
    </row>
    <row r="522" spans="29:37" x14ac:dyDescent="0.2">
      <c r="AC522" s="44" t="s">
        <v>74</v>
      </c>
      <c r="AD522" s="45">
        <f>_xll.qlCalendarAdvance(calendar,AD521,AC522,,,trigger)</f>
        <v>58448</v>
      </c>
      <c r="AE522" s="45">
        <f>_xll.qlInterestRateIndexMaturity($V$5,AD522,trigger)</f>
        <v>58539</v>
      </c>
      <c r="AF522" s="49">
        <f>_xll.qlTenorBasisValue($V$13,AD522,trigger)</f>
        <v>1.5400963777256621E-4</v>
      </c>
      <c r="AG522" s="49">
        <f>_xll.qlTenorBasisForwardRate($V$13,AD522,_xll.ohTrigger($AA$9:$AA$12))</f>
        <v>1.1431488154701705E-2</v>
      </c>
      <c r="AH522" s="49">
        <f>_xll.qlTenorBasisForwardRate2($V$13,AD522,AE522,_xll.ohTrigger($AA$9:$AA$12))</f>
        <v>1.1431488154701705E-2</v>
      </c>
      <c r="AI522" s="49">
        <f>_xll.qlIndexFixing($V$5,_xll.qlInterestRateIndexFixingDate($V$5,AD522,trigger),,trigger)</f>
        <v>1.1503926037690348E-2</v>
      </c>
      <c r="AJ522" s="49">
        <f t="shared" si="27"/>
        <v>-7.2437882988643856E-5</v>
      </c>
      <c r="AK522" s="52">
        <f t="shared" si="28"/>
        <v>1.0063366975505155</v>
      </c>
    </row>
    <row r="523" spans="29:37" x14ac:dyDescent="0.2">
      <c r="AC523" s="44" t="s">
        <v>74</v>
      </c>
      <c r="AD523" s="45">
        <f>_xll.qlCalendarAdvance(calendar,AD522,AC523,,,trigger)</f>
        <v>58480</v>
      </c>
      <c r="AE523" s="45">
        <f>_xll.qlInterestRateIndexMaturity($V$5,AD523,trigger)</f>
        <v>58571</v>
      </c>
      <c r="AF523" s="49">
        <f>_xll.qlTenorBasisValue($V$13,AD523,trigger)</f>
        <v>1.5375310356993224E-4</v>
      </c>
      <c r="AG523" s="49">
        <f>_xll.qlTenorBasisForwardRate($V$13,AD523,_xll.ohTrigger($AA$9:$AA$12))</f>
        <v>1.1408472920069314E-2</v>
      </c>
      <c r="AH523" s="49">
        <f>_xll.qlTenorBasisForwardRate2($V$13,AD523,AE523,_xll.ohTrigger($AA$9:$AA$12))</f>
        <v>1.1408472920069314E-2</v>
      </c>
      <c r="AI523" s="49">
        <f>_xll.qlIndexFixing($V$5,_xll.qlInterestRateIndexFixingDate($V$5,AD523,trigger),,trigger)</f>
        <v>1.1486921104419614E-2</v>
      </c>
      <c r="AJ523" s="49">
        <f t="shared" si="27"/>
        <v>-7.8448184350300709E-5</v>
      </c>
      <c r="AK523" s="52">
        <f t="shared" si="28"/>
        <v>1.0068763089416024</v>
      </c>
    </row>
    <row r="524" spans="29:37" x14ac:dyDescent="0.2">
      <c r="AC524" s="44" t="s">
        <v>74</v>
      </c>
      <c r="AD524" s="45">
        <f>_xll.qlCalendarAdvance(calendar,AD523,AC524,,,trigger)</f>
        <v>58509</v>
      </c>
      <c r="AE524" s="45">
        <f>_xll.qlInterestRateIndexMaturity($V$5,AD524,trigger)</f>
        <v>58601</v>
      </c>
      <c r="AF524" s="49">
        <f>_xll.qlTenorBasisValue($V$13,AD524,trigger)</f>
        <v>1.5352316617538256E-4</v>
      </c>
      <c r="AG524" s="49">
        <f>_xll.qlTenorBasisForwardRate($V$13,AD524,_xll.ohTrigger($AA$9:$AA$12))</f>
        <v>1.1388278079873238E-2</v>
      </c>
      <c r="AH524" s="49">
        <f>_xll.qlTenorBasisForwardRate2($V$13,AD524,AE524,_xll.ohTrigger($AA$9:$AA$12))</f>
        <v>1.1388278079873238E-2</v>
      </c>
      <c r="AI524" s="49">
        <f>_xll.qlIndexFixing($V$5,_xll.qlInterestRateIndexFixingDate($V$5,AD524,trigger),,trigger)</f>
        <v>1.1472117680114644E-2</v>
      </c>
      <c r="AJ524" s="49">
        <f t="shared" si="27"/>
        <v>-8.3839600241405673E-5</v>
      </c>
      <c r="AK524" s="52">
        <f t="shared" si="28"/>
        <v>1.0073619207094686</v>
      </c>
    </row>
    <row r="525" spans="29:37" x14ac:dyDescent="0.2">
      <c r="AC525" s="44" t="s">
        <v>74</v>
      </c>
      <c r="AD525" s="45">
        <f>_xll.qlCalendarAdvance(calendar,AD524,AC525,,,trigger)</f>
        <v>58540</v>
      </c>
      <c r="AE525" s="45">
        <f>_xll.qlInterestRateIndexMaturity($V$5,AD525,trigger)</f>
        <v>58631</v>
      </c>
      <c r="AF525" s="49">
        <f>_xll.qlTenorBasisValue($V$13,AD525,trigger)</f>
        <v>1.5328002032243996E-4</v>
      </c>
      <c r="AG525" s="49">
        <f>_xll.qlTenorBasisForwardRate($V$13,AD525,_xll.ohTrigger($AA$9:$AA$12))</f>
        <v>1.136786758366967E-2</v>
      </c>
      <c r="AH525" s="49">
        <f>_xll.qlTenorBasisForwardRate2($V$13,AD525,AE525,_xll.ohTrigger($AA$9:$AA$12))</f>
        <v>1.136786758366967E-2</v>
      </c>
      <c r="AI525" s="49">
        <f>_xll.qlIndexFixing($V$5,_xll.qlInterestRateIndexFixingDate($V$5,AD525,trigger),,trigger)</f>
        <v>1.1457119898744112E-2</v>
      </c>
      <c r="AJ525" s="49">
        <f t="shared" si="27"/>
        <v>-8.9252315074441965E-5</v>
      </c>
      <c r="AK525" s="52">
        <f t="shared" si="28"/>
        <v>1.0078512803230271</v>
      </c>
    </row>
    <row r="526" spans="29:37" x14ac:dyDescent="0.2">
      <c r="AC526" s="44" t="s">
        <v>74</v>
      </c>
      <c r="AD526" s="45">
        <f>_xll.qlCalendarAdvance(calendar,AD525,AC526,,,trigger)</f>
        <v>58571</v>
      </c>
      <c r="AE526" s="45">
        <f>_xll.qlInterestRateIndexMaturity($V$5,AD526,trigger)</f>
        <v>58663</v>
      </c>
      <c r="AF526" s="49">
        <f>_xll.qlTenorBasisValue($V$13,AD526,trigger)</f>
        <v>1.5303958329543037E-4</v>
      </c>
      <c r="AG526" s="49">
        <f>_xll.qlTenorBasisForwardRate($V$13,AD526,_xll.ohTrigger($AA$9:$AA$12))</f>
        <v>1.1348080500264823E-2</v>
      </c>
      <c r="AH526" s="49">
        <f>_xll.qlTenorBasisForwardRate2($V$13,AD526,AE526,_xll.ohTrigger($AA$9:$AA$12))</f>
        <v>1.1348080500264823E-2</v>
      </c>
      <c r="AI526" s="49">
        <f>_xll.qlIndexFixing($V$5,_xll.qlInterestRateIndexFixingDate($V$5,AD526,trigger),,trigger)</f>
        <v>1.1442749335249079E-2</v>
      </c>
      <c r="AJ526" s="49">
        <f t="shared" si="27"/>
        <v>-9.4668834984256225E-5</v>
      </c>
      <c r="AK526" s="52">
        <f t="shared" si="28"/>
        <v>1.0083422773553683</v>
      </c>
    </row>
    <row r="527" spans="29:37" x14ac:dyDescent="0.2">
      <c r="AC527" s="44" t="s">
        <v>74</v>
      </c>
      <c r="AD527" s="45">
        <f>_xll.qlCalendarAdvance(calendar,AD526,AC527,,,trigger)</f>
        <v>58602</v>
      </c>
      <c r="AE527" s="45">
        <f>_xll.qlInterestRateIndexMaturity($V$5,AD527,trigger)</f>
        <v>58694</v>
      </c>
      <c r="AF527" s="49">
        <f>_xll.qlTenorBasisValue($V$13,AD527,trigger)</f>
        <v>1.5280182597924143E-4</v>
      </c>
      <c r="AG527" s="49">
        <f>_xll.qlTenorBasisForwardRate($V$13,AD527,_xll.ohTrigger($AA$9:$AA$12))</f>
        <v>1.1329337599668048E-2</v>
      </c>
      <c r="AH527" s="49">
        <f>_xll.qlTenorBasisForwardRate2($V$13,AD527,AE527,_xll.ohTrigger($AA$9:$AA$12))</f>
        <v>1.1329337599668048E-2</v>
      </c>
      <c r="AI527" s="49">
        <f>_xll.qlIndexFixing($V$5,_xll.qlInterestRateIndexFixingDate($V$5,AD527,trigger),,trigger)</f>
        <v>1.1429153107300364E-2</v>
      </c>
      <c r="AJ527" s="49">
        <f t="shared" si="27"/>
        <v>-9.9815507632316017E-5</v>
      </c>
      <c r="AK527" s="52">
        <f t="shared" si="28"/>
        <v>1.008810356894585</v>
      </c>
    </row>
    <row r="528" spans="29:37" x14ac:dyDescent="0.2">
      <c r="AC528" s="44" t="s">
        <v>74</v>
      </c>
      <c r="AD528" s="45">
        <f>_xll.qlCalendarAdvance(calendar,AD527,AC528,,,trigger)</f>
        <v>58634</v>
      </c>
      <c r="AE528" s="45">
        <f>_xll.qlInterestRateIndexMaturity($V$5,AD528,trigger)</f>
        <v>58726</v>
      </c>
      <c r="AF528" s="49">
        <f>_xll.qlTenorBasisValue($V$13,AD528,trigger)</f>
        <v>1.5255917928982157E-4</v>
      </c>
      <c r="AG528" s="49">
        <f>_xll.qlTenorBasisForwardRate($V$13,AD528,_xll.ohTrigger($AA$9:$AA$12))</f>
        <v>1.1310948345937846E-2</v>
      </c>
      <c r="AH528" s="49">
        <f>_xll.qlTenorBasisForwardRate2($V$13,AD528,AE528,_xll.ohTrigger($AA$9:$AA$12))</f>
        <v>1.1310948345937846E-2</v>
      </c>
      <c r="AI528" s="49">
        <f>_xll.qlIndexFixing($V$5,_xll.qlInterestRateIndexFixingDate($V$5,AD528,trigger),,trigger)</f>
        <v>1.1415879049256316E-2</v>
      </c>
      <c r="AJ528" s="49">
        <f t="shared" si="27"/>
        <v>-1.0493070331847078E-4</v>
      </c>
      <c r="AK528" s="52">
        <f t="shared" si="28"/>
        <v>1.0092769147298029</v>
      </c>
    </row>
    <row r="529" spans="29:37" x14ac:dyDescent="0.2">
      <c r="AC529" s="44" t="s">
        <v>74</v>
      </c>
      <c r="AD529" s="45">
        <f>_xll.qlCalendarAdvance(calendar,AD528,AC529,,,trigger)</f>
        <v>58665</v>
      </c>
      <c r="AE529" s="45">
        <f>_xll.qlInterestRateIndexMaturity($V$5,AD529,trigger)</f>
        <v>58757</v>
      </c>
      <c r="AF529" s="49">
        <f>_xll.qlTenorBasisValue($V$13,AD529,trigger)</f>
        <v>1.5232677935293022E-4</v>
      </c>
      <c r="AG529" s="49">
        <f>_xll.qlTenorBasisForwardRate($V$13,AD529,_xll.ohTrigger($AA$9:$AA$12))</f>
        <v>1.1294069442150148E-2</v>
      </c>
      <c r="AH529" s="49">
        <f>_xll.qlTenorBasisForwardRate2($V$13,AD529,AE529,_xll.ohTrigger($AA$9:$AA$12))</f>
        <v>1.1294069442150148E-2</v>
      </c>
      <c r="AI529" s="49">
        <f>_xll.qlIndexFixing($V$5,_xll.qlInterestRateIndexFixingDate($V$5,AD529,trigger),,trigger)</f>
        <v>1.1403756782428583E-2</v>
      </c>
      <c r="AJ529" s="49">
        <f t="shared" si="27"/>
        <v>-1.0968734027843458E-4</v>
      </c>
      <c r="AK529" s="52">
        <f t="shared" si="28"/>
        <v>1.0097119413724405</v>
      </c>
    </row>
    <row r="530" spans="29:37" x14ac:dyDescent="0.2">
      <c r="AC530" s="44" t="s">
        <v>74</v>
      </c>
      <c r="AD530" s="45">
        <f>_xll.qlCalendarAdvance(calendar,AD529,AC530,,,trigger)</f>
        <v>58697</v>
      </c>
      <c r="AE530" s="45">
        <f>_xll.qlInterestRateIndexMaturity($V$5,AD530,trigger)</f>
        <v>58788</v>
      </c>
      <c r="AF530" s="49">
        <f>_xll.qlTenorBasisValue($V$13,AD530,trigger)</f>
        <v>1.5208960238182839E-4</v>
      </c>
      <c r="AG530" s="49">
        <f>_xll.qlTenorBasisForwardRate($V$13,AD530,_xll.ohTrigger($AA$9:$AA$12))</f>
        <v>1.1277685101181368E-2</v>
      </c>
      <c r="AH530" s="49">
        <f>_xll.qlTenorBasisForwardRate2($V$13,AD530,AE530,_xll.ohTrigger($AA$9:$AA$12))</f>
        <v>1.1277685101181368E-2</v>
      </c>
      <c r="AI530" s="49">
        <f>_xll.qlIndexFixing($V$5,_xll.qlInterestRateIndexFixingDate($V$5,AD530,trigger),,trigger)</f>
        <v>1.1391996078335671E-2</v>
      </c>
      <c r="AJ530" s="49">
        <f t="shared" si="27"/>
        <v>-1.1431097715430306E-4</v>
      </c>
      <c r="AK530" s="52">
        <f t="shared" si="28"/>
        <v>1.0101360320073425</v>
      </c>
    </row>
    <row r="531" spans="29:37" x14ac:dyDescent="0.2">
      <c r="AC531" s="44" t="s">
        <v>74</v>
      </c>
      <c r="AD531" s="45">
        <f>_xll.qlCalendarAdvance(calendar,AD530,AC531,,,trigger)</f>
        <v>58727</v>
      </c>
      <c r="AE531" s="45">
        <f>_xll.qlInterestRateIndexMaturity($V$5,AD531,trigger)</f>
        <v>58819</v>
      </c>
      <c r="AF531" s="49">
        <f>_xll.qlTenorBasisValue($V$13,AD531,trigger)</f>
        <v>1.5186973121956984E-4</v>
      </c>
      <c r="AG531" s="49">
        <f>_xll.qlTenorBasisForwardRate($V$13,AD531,_xll.ohTrigger($AA$9:$AA$12))</f>
        <v>1.1263103092971362E-2</v>
      </c>
      <c r="AH531" s="49">
        <f>_xll.qlTenorBasisForwardRate2($V$13,AD531,AE531,_xll.ohTrigger($AA$9:$AA$12))</f>
        <v>1.1263103092971362E-2</v>
      </c>
      <c r="AI531" s="49">
        <f>_xll.qlIndexFixing($V$5,_xll.qlInterestRateIndexFixingDate($V$5,AD531,trigger),,trigger)</f>
        <v>1.1381688058621933E-2</v>
      </c>
      <c r="AJ531" s="49">
        <f t="shared" si="27"/>
        <v>-1.1858496565057136E-4</v>
      </c>
      <c r="AK531" s="52">
        <f t="shared" si="28"/>
        <v>1.0105286229444683</v>
      </c>
    </row>
    <row r="532" spans="29:37" x14ac:dyDescent="0.2">
      <c r="AC532" s="44" t="s">
        <v>74</v>
      </c>
      <c r="AD532" s="45">
        <f>_xll.qlCalendarAdvance(calendar,AD531,AC532,,,trigger)</f>
        <v>58760</v>
      </c>
      <c r="AE532" s="45">
        <f>_xll.qlInterestRateIndexMaturity($V$5,AD532,trigger)</f>
        <v>58852</v>
      </c>
      <c r="AF532" s="49">
        <f>_xll.qlTenorBasisValue($V$13,AD532,trigger)</f>
        <v>1.5163061690746899E-4</v>
      </c>
      <c r="AG532" s="49">
        <f>_xll.qlTenorBasisForwardRate($V$13,AD532,_xll.ohTrigger($AA$9:$AA$12))</f>
        <v>1.1248154604956116E-2</v>
      </c>
      <c r="AH532" s="49">
        <f>_xll.qlTenorBasisForwardRate2($V$13,AD532,AE532,_xll.ohTrigger($AA$9:$AA$12))</f>
        <v>1.1248154604956116E-2</v>
      </c>
      <c r="AI532" s="49">
        <f>_xll.qlIndexFixing($V$5,_xll.qlInterestRateIndexFixingDate($V$5,AD532,trigger),,trigger)</f>
        <v>1.1371124786451048E-2</v>
      </c>
      <c r="AJ532" s="49">
        <f t="shared" si="27"/>
        <v>-1.2297018149493195E-4</v>
      </c>
      <c r="AK532" s="52">
        <f t="shared" si="28"/>
        <v>1.0109324761095255</v>
      </c>
    </row>
    <row r="533" spans="29:37" x14ac:dyDescent="0.2">
      <c r="AC533" s="44" t="s">
        <v>74</v>
      </c>
      <c r="AD533" s="45">
        <f>_xll.qlCalendarAdvance(calendar,AD532,AC533,,,trigger)</f>
        <v>58790</v>
      </c>
      <c r="AE533" s="45">
        <f>_xll.qlInterestRateIndexMaturity($V$5,AD533,trigger)</f>
        <v>58880</v>
      </c>
      <c r="AF533" s="49">
        <f>_xll.qlTenorBasisValue($V$13,AD533,trigger)</f>
        <v>1.5141570787021157E-4</v>
      </c>
      <c r="AG533" s="49">
        <f>_xll.qlTenorBasisForwardRate($V$13,AD533,_xll.ohTrigger($AA$9:$AA$12))</f>
        <v>1.123554113421843E-2</v>
      </c>
      <c r="AH533" s="49">
        <f>_xll.qlTenorBasisForwardRate2($V$13,AD533,AE533,_xll.ohTrigger($AA$9:$AA$12))</f>
        <v>1.123554113421843E-2</v>
      </c>
      <c r="AI533" s="49">
        <f>_xll.qlIndexFixing($V$5,_xll.qlInterestRateIndexFixingDate($V$5,AD533,trigger),,trigger)</f>
        <v>1.1362150653496883E-2</v>
      </c>
      <c r="AJ533" s="49">
        <f t="shared" si="27"/>
        <v>-1.2660951927845332E-4</v>
      </c>
      <c r="AK533" s="52">
        <f t="shared" si="28"/>
        <v>1.0112686623426492</v>
      </c>
    </row>
    <row r="534" spans="29:37" x14ac:dyDescent="0.2">
      <c r="AC534" s="44" t="s">
        <v>74</v>
      </c>
      <c r="AD534" s="45">
        <f>_xll.qlCalendarAdvance(calendar,AD533,AC534,,,trigger)</f>
        <v>58823</v>
      </c>
      <c r="AE534" s="45">
        <f>_xll.qlInterestRateIndexMaturity($V$5,AD534,trigger)</f>
        <v>58914</v>
      </c>
      <c r="AF534" s="49">
        <f>_xll.qlTenorBasisValue($V$13,AD534,trigger)</f>
        <v>1.5118199206794541E-4</v>
      </c>
      <c r="AG534" s="49">
        <f>_xll.qlTenorBasisForwardRate($V$13,AD534,_xll.ohTrigger($AA$9:$AA$12))</f>
        <v>1.1222618274575066E-2</v>
      </c>
      <c r="AH534" s="49">
        <f>_xll.qlTenorBasisForwardRate2($V$13,AD534,AE534,_xll.ohTrigger($AA$9:$AA$12))</f>
        <v>1.1222618274575066E-2</v>
      </c>
      <c r="AI534" s="49">
        <f>_xll.qlIndexFixing($V$5,_xll.qlInterestRateIndexFixingDate($V$5,AD534,trigger),,trigger)</f>
        <v>1.1353186246672569E-2</v>
      </c>
      <c r="AJ534" s="49">
        <f t="shared" si="27"/>
        <v>-1.3056797209750302E-4</v>
      </c>
      <c r="AK534" s="52">
        <f t="shared" si="28"/>
        <v>1.0116343591934607</v>
      </c>
    </row>
    <row r="535" spans="29:37" x14ac:dyDescent="0.2">
      <c r="AC535" s="44" t="s">
        <v>74</v>
      </c>
      <c r="AD535" s="45">
        <f>_xll.qlCalendarAdvance(calendar,AD534,AC535,,,trigger)</f>
        <v>58854</v>
      </c>
      <c r="AE535" s="45">
        <f>_xll.qlInterestRateIndexMaturity($V$5,AD535,trigger)</f>
        <v>58943</v>
      </c>
      <c r="AF535" s="49">
        <f>_xll.qlTenorBasisValue($V$13,AD535,trigger)</f>
        <v>1.5096497439301282E-4</v>
      </c>
      <c r="AG535" s="49">
        <f>_xll.qlTenorBasisForwardRate($V$13,AD535,_xll.ohTrigger($AA$9:$AA$12))</f>
        <v>1.1211473727256109E-2</v>
      </c>
      <c r="AH535" s="49">
        <f>_xll.qlTenorBasisForwardRate2($V$13,AD535,AE535,_xll.ohTrigger($AA$9:$AA$12))</f>
        <v>1.1211473727256109E-2</v>
      </c>
      <c r="AI535" s="49">
        <f>_xll.qlIndexFixing($V$5,_xll.qlInterestRateIndexFixingDate($V$5,AD535,trigger),,trigger)</f>
        <v>1.1345343169784208E-2</v>
      </c>
      <c r="AJ535" s="49">
        <f t="shared" si="27"/>
        <v>-1.3386944252809924E-4</v>
      </c>
      <c r="AK535" s="52">
        <f t="shared" si="28"/>
        <v>1.0119403965780744</v>
      </c>
    </row>
    <row r="536" spans="29:37" x14ac:dyDescent="0.2">
      <c r="AC536" s="44" t="s">
        <v>74</v>
      </c>
      <c r="AD536" s="45">
        <f>_xll.qlCalendarAdvance(calendar,AD535,AC536,,,trigger)</f>
        <v>58882</v>
      </c>
      <c r="AE536" s="45">
        <f>_xll.qlInterestRateIndexMaturity($V$5,AD536,trigger)</f>
        <v>58974</v>
      </c>
      <c r="AF536" s="49">
        <f>_xll.qlTenorBasisValue($V$13,AD536,trigger)</f>
        <v>1.5077104545271379E-4</v>
      </c>
      <c r="AG536" s="49">
        <f>_xll.qlTenorBasisForwardRate($V$13,AD536,_xll.ohTrigger($AA$9:$AA$12))</f>
        <v>1.1202305951403257E-2</v>
      </c>
      <c r="AH536" s="49">
        <f>_xll.qlTenorBasisForwardRate2($V$13,AD536,AE536,_xll.ohTrigger($AA$9:$AA$12))</f>
        <v>1.1202305951403257E-2</v>
      </c>
      <c r="AI536" s="49">
        <f>_xll.qlIndexFixing($V$5,_xll.qlInterestRateIndexFixingDate($V$5,AD536,trigger),,trigger)</f>
        <v>1.1339208206525999E-2</v>
      </c>
      <c r="AJ536" s="49">
        <f t="shared" si="27"/>
        <v>-1.3690225512274189E-4</v>
      </c>
      <c r="AK536" s="52">
        <f t="shared" si="28"/>
        <v>1.0122208994930719</v>
      </c>
    </row>
    <row r="537" spans="29:37" x14ac:dyDescent="0.2">
      <c r="AC537" s="44" t="s">
        <v>74</v>
      </c>
      <c r="AD537" s="45">
        <f>_xll.qlCalendarAdvance(calendar,AD536,AC537,,,trigger)</f>
        <v>58914</v>
      </c>
      <c r="AE537" s="45">
        <f>_xll.qlInterestRateIndexMaturity($V$5,AD537,trigger)</f>
        <v>59005</v>
      </c>
      <c r="AF537" s="49">
        <f>_xll.qlTenorBasisValue($V$13,AD537,trigger)</f>
        <v>1.5055181231670391E-4</v>
      </c>
      <c r="AG537" s="49">
        <f>_xll.qlTenorBasisForwardRate($V$13,AD537,_xll.ohTrigger($AA$9:$AA$12))</f>
        <v>1.1192730091097898E-2</v>
      </c>
      <c r="AH537" s="49">
        <f>_xll.qlTenorBasisForwardRate2($V$13,AD537,AE537,_xll.ohTrigger($AA$9:$AA$12))</f>
        <v>1.1192730091097898E-2</v>
      </c>
      <c r="AI537" s="49">
        <f>_xll.qlIndexFixing($V$5,_xll.qlInterestRateIndexFixingDate($V$5,AD537,trigger),,trigger)</f>
        <v>1.1332608007049485E-2</v>
      </c>
      <c r="AJ537" s="49">
        <f t="shared" si="27"/>
        <v>-1.398779159515872E-4</v>
      </c>
      <c r="AK537" s="52">
        <f t="shared" si="28"/>
        <v>1.012497211566179</v>
      </c>
    </row>
    <row r="538" spans="29:37" x14ac:dyDescent="0.2">
      <c r="AC538" s="44" t="s">
        <v>74</v>
      </c>
      <c r="AD538" s="45">
        <f>_xll.qlCalendarAdvance(calendar,AD537,AC538,,,trigger)</f>
        <v>58944</v>
      </c>
      <c r="AE538" s="45">
        <f>_xll.qlInterestRateIndexMaturity($V$5,AD538,trigger)</f>
        <v>59036</v>
      </c>
      <c r="AF538" s="49">
        <f>_xll.qlTenorBasisValue($V$13,AD538,trigger)</f>
        <v>1.5034858185506179E-4</v>
      </c>
      <c r="AG538" s="49">
        <f>_xll.qlTenorBasisForwardRate($V$13,AD538,_xll.ohTrigger($AA$9:$AA$12))</f>
        <v>1.118478548398725E-2</v>
      </c>
      <c r="AH538" s="49">
        <f>_xll.qlTenorBasisForwardRate2($V$13,AD538,AE538,_xll.ohTrigger($AA$9:$AA$12))</f>
        <v>1.118478548398725E-2</v>
      </c>
      <c r="AI538" s="49">
        <f>_xll.qlIndexFixing($V$5,_xll.qlInterestRateIndexFixingDate($V$5,AD538,trigger),,trigger)</f>
        <v>1.1327292949740419E-2</v>
      </c>
      <c r="AJ538" s="49">
        <f t="shared" si="27"/>
        <v>-1.4250746575316872E-4</v>
      </c>
      <c r="AK538" s="52">
        <f t="shared" si="28"/>
        <v>1.0127411889979643</v>
      </c>
    </row>
    <row r="539" spans="29:37" x14ac:dyDescent="0.2">
      <c r="AC539" s="44" t="s">
        <v>74</v>
      </c>
      <c r="AD539" s="45">
        <f>_xll.qlCalendarAdvance(calendar,AD538,AC539,,,trigger)</f>
        <v>58977</v>
      </c>
      <c r="AE539" s="45">
        <f>_xll.qlInterestRateIndexMaturity($V$5,AD539,trigger)</f>
        <v>59069</v>
      </c>
      <c r="AF539" s="49">
        <f>_xll.qlTenorBasisValue($V$13,AD539,trigger)</f>
        <v>1.5012757140684047E-4</v>
      </c>
      <c r="AG539" s="49">
        <f>_xll.qlTenorBasisForwardRate($V$13,AD539,_xll.ohTrigger($AA$9:$AA$12))</f>
        <v>1.1177075725354868E-2</v>
      </c>
      <c r="AH539" s="49">
        <f>_xll.qlTenorBasisForwardRate2($V$13,AD539,AE539,_xll.ohTrigger($AA$9:$AA$12))</f>
        <v>1.1177075725354868E-2</v>
      </c>
      <c r="AI539" s="49">
        <f>_xll.qlIndexFixing($V$5,_xll.qlInterestRateIndexFixingDate($V$5,AD539,trigger),,trigger)</f>
        <v>1.1322133891653598E-2</v>
      </c>
      <c r="AJ539" s="49">
        <f t="shared" si="27"/>
        <v>-1.4505816629872999E-4</v>
      </c>
      <c r="AK539" s="52">
        <f t="shared" si="28"/>
        <v>1.0129781858746532</v>
      </c>
    </row>
    <row r="540" spans="29:37" x14ac:dyDescent="0.2">
      <c r="AC540" s="44" t="s">
        <v>74</v>
      </c>
      <c r="AD540" s="45">
        <f>_xll.qlCalendarAdvance(calendar,AD539,AC540,,,trigger)</f>
        <v>59007</v>
      </c>
      <c r="AE540" s="45">
        <f>_xll.qlInterestRateIndexMaturity($V$5,AD540,trigger)</f>
        <v>59099</v>
      </c>
      <c r="AF540" s="49">
        <f>_xll.qlTenorBasisValue($V$13,AD540,trigger)</f>
        <v>1.4992893965854733E-4</v>
      </c>
      <c r="AG540" s="49">
        <f>_xll.qlTenorBasisForwardRate($V$13,AD540,_xll.ohTrigger($AA$9:$AA$12))</f>
        <v>1.1171050385994375E-2</v>
      </c>
      <c r="AH540" s="49">
        <f>_xll.qlTenorBasisForwardRate2($V$13,AD540,AE540,_xll.ohTrigger($AA$9:$AA$12))</f>
        <v>1.1171050385994375E-2</v>
      </c>
      <c r="AI540" s="49">
        <f>_xll.qlIndexFixing($V$5,_xll.qlInterestRateIndexFixingDate($V$5,AD540,trigger),,trigger)</f>
        <v>1.1318156991195085E-2</v>
      </c>
      <c r="AJ540" s="49">
        <f t="shared" si="27"/>
        <v>-1.4710660520071001E-4</v>
      </c>
      <c r="AK540" s="52">
        <f t="shared" si="28"/>
        <v>1.0131685562339907</v>
      </c>
    </row>
    <row r="541" spans="29:37" x14ac:dyDescent="0.2">
      <c r="AC541" s="44" t="s">
        <v>74</v>
      </c>
      <c r="AD541" s="45">
        <f>_xll.qlCalendarAdvance(calendar,AD540,AC541,,,trigger)</f>
        <v>59040</v>
      </c>
      <c r="AE541" s="45">
        <f>_xll.qlInterestRateIndexMaturity($V$5,AD541,trigger)</f>
        <v>59132</v>
      </c>
      <c r="AF541" s="49">
        <f>_xll.qlTenorBasisValue($V$13,AD541,trigger)</f>
        <v>1.4971293213507418E-4</v>
      </c>
      <c r="AG541" s="49">
        <f>_xll.qlTenorBasisForwardRate($V$13,AD541,_xll.ohTrigger($AA$9:$AA$12))</f>
        <v>1.1165512427568625E-2</v>
      </c>
      <c r="AH541" s="49">
        <f>_xll.qlTenorBasisForwardRate2($V$13,AD541,AE541,_xll.ohTrigger($AA$9:$AA$12))</f>
        <v>1.1165512427568625E-2</v>
      </c>
      <c r="AI541" s="49">
        <f>_xll.qlIndexFixing($V$5,_xll.qlInterestRateIndexFixingDate($V$5,AD541,trigger),,trigger)</f>
        <v>1.1314566865729476E-2</v>
      </c>
      <c r="AJ541" s="49">
        <f t="shared" si="27"/>
        <v>-1.4905443816085051E-4</v>
      </c>
      <c r="AK541" s="52">
        <f t="shared" si="28"/>
        <v>1.0133495385122515</v>
      </c>
    </row>
    <row r="542" spans="29:37" x14ac:dyDescent="0.2">
      <c r="AC542" s="44" t="s">
        <v>74</v>
      </c>
      <c r="AD542" s="45">
        <f>_xll.qlCalendarAdvance(calendar,AD541,AC542,,,trigger)</f>
        <v>59071</v>
      </c>
      <c r="AE542" s="45">
        <f>_xll.qlInterestRateIndexMaturity($V$5,AD542,trigger)</f>
        <v>59162</v>
      </c>
      <c r="AF542" s="49">
        <f>_xll.qlTenorBasisValue($V$13,AD542,trigger)</f>
        <v>1.4951236371066166E-4</v>
      </c>
      <c r="AG542" s="49">
        <f>_xll.qlTenorBasisForwardRate($V$13,AD542,_xll.ohTrigger($AA$9:$AA$12))</f>
        <v>1.1161235670737452E-2</v>
      </c>
      <c r="AH542" s="49">
        <f>_xll.qlTenorBasisForwardRate2($V$13,AD542,AE542,_xll.ohTrigger($AA$9:$AA$12))</f>
        <v>1.1161235670737452E-2</v>
      </c>
      <c r="AI542" s="49">
        <f>_xll.qlIndexFixing($V$5,_xll.qlInterestRateIndexFixingDate($V$5,AD542,trigger),,trigger)</f>
        <v>1.1311796203084907E-2</v>
      </c>
      <c r="AJ542" s="49">
        <f t="shared" si="27"/>
        <v>-1.5056053234745528E-4</v>
      </c>
      <c r="AK542" s="52">
        <f t="shared" si="28"/>
        <v>1.0134895935171582</v>
      </c>
    </row>
    <row r="543" spans="29:37" x14ac:dyDescent="0.2">
      <c r="AC543" s="44" t="s">
        <v>74</v>
      </c>
      <c r="AD543" s="45">
        <f>_xll.qlCalendarAdvance(calendar,AD542,AC543,,,trigger)</f>
        <v>59103</v>
      </c>
      <c r="AE543" s="45">
        <f>_xll.qlInterestRateIndexMaturity($V$5,AD543,trigger)</f>
        <v>59195</v>
      </c>
      <c r="AF543" s="49">
        <f>_xll.qlTenorBasisValue($V$13,AD543,trigger)</f>
        <v>1.4930768423503945E-4</v>
      </c>
      <c r="AG543" s="49">
        <f>_xll.qlTenorBasisForwardRate($V$13,AD543,_xll.ohTrigger($AA$9:$AA$12))</f>
        <v>1.1158141286599716E-2</v>
      </c>
      <c r="AH543" s="49">
        <f>_xll.qlTenorBasisForwardRate2($V$13,AD543,AE543,_xll.ohTrigger($AA$9:$AA$12))</f>
        <v>1.1158141286599716E-2</v>
      </c>
      <c r="AI543" s="49">
        <f>_xll.qlIndexFixing($V$5,_xll.qlInterestRateIndexFixingDate($V$5,AD543,trigger),,trigger)</f>
        <v>1.1309995062443965E-2</v>
      </c>
      <c r="AJ543" s="49">
        <f t="shared" si="27"/>
        <v>-1.5185377584424863E-4</v>
      </c>
      <c r="AK543" s="52">
        <f t="shared" si="28"/>
        <v>1.0136092357986735</v>
      </c>
    </row>
    <row r="544" spans="29:37" x14ac:dyDescent="0.2">
      <c r="AC544" s="44" t="s">
        <v>74</v>
      </c>
      <c r="AD544" s="45">
        <f>_xll.qlCalendarAdvance(calendar,AD543,AC544,,,trigger)</f>
        <v>59134</v>
      </c>
      <c r="AE544" s="45">
        <f>_xll.qlInterestRateIndexMaturity($V$5,AD544,trigger)</f>
        <v>59226</v>
      </c>
      <c r="AF544" s="49">
        <f>_xll.qlTenorBasisValue($V$13,AD544,trigger)</f>
        <v>1.4911166111379877E-4</v>
      </c>
      <c r="AG544" s="49">
        <f>_xll.qlTenorBasisForwardRate($V$13,AD544,_xll.ohTrigger($AA$9:$AA$12))</f>
        <v>1.1156071548672583E-2</v>
      </c>
      <c r="AH544" s="49">
        <f>_xll.qlTenorBasisForwardRate2($V$13,AD544,AE544,_xll.ohTrigger($AA$9:$AA$12))</f>
        <v>1.1156071548672583E-2</v>
      </c>
      <c r="AI544" s="49">
        <f>_xll.qlIndexFixing($V$5,_xll.qlInterestRateIndexFixingDate($V$5,AD544,trigger),,trigger)</f>
        <v>1.1308844972710081E-2</v>
      </c>
      <c r="AJ544" s="49">
        <f t="shared" si="27"/>
        <v>-1.5277342403749797E-4</v>
      </c>
      <c r="AK544" s="52">
        <f t="shared" si="28"/>
        <v>1.0136941954316954</v>
      </c>
    </row>
    <row r="545" spans="29:37" x14ac:dyDescent="0.2">
      <c r="AC545" s="44" t="s">
        <v>74</v>
      </c>
      <c r="AD545" s="45">
        <f>_xll.qlCalendarAdvance(calendar,AD544,AC545,,,trigger)</f>
        <v>59167</v>
      </c>
      <c r="AE545" s="45">
        <f>_xll.qlInterestRateIndexMaturity($V$5,AD545,trigger)</f>
        <v>59258</v>
      </c>
      <c r="AF545" s="49">
        <f>_xll.qlTenorBasisValue($V$13,AD545,trigger)</f>
        <v>1.4890540807816177E-4</v>
      </c>
      <c r="AG545" s="49">
        <f>_xll.qlTenorBasisForwardRate($V$13,AD545,_xll.ohTrigger($AA$9:$AA$12))</f>
        <v>1.1154834156286618E-2</v>
      </c>
      <c r="AH545" s="49">
        <f>_xll.qlTenorBasisForwardRate2($V$13,AD545,AE545,_xll.ohTrigger($AA$9:$AA$12))</f>
        <v>1.1154834156286618E-2</v>
      </c>
      <c r="AI545" s="49">
        <f>_xll.qlIndexFixing($V$5,_xll.qlInterestRateIndexFixingDate($V$5,AD545,trigger),,trigger)</f>
        <v>1.1308234745902992E-2</v>
      </c>
      <c r="AJ545" s="49">
        <f t="shared" si="27"/>
        <v>-1.5340058961637454E-4</v>
      </c>
      <c r="AK545" s="52">
        <f t="shared" si="28"/>
        <v>1.0137519381702256</v>
      </c>
    </row>
    <row r="546" spans="29:37" x14ac:dyDescent="0.2">
      <c r="AC546" s="44" t="s">
        <v>74</v>
      </c>
      <c r="AD546" s="45">
        <f>_xll.qlCalendarAdvance(calendar,AD545,AC546,,,trigger)</f>
        <v>59198</v>
      </c>
      <c r="AE546" s="45">
        <f>_xll.qlInterestRateIndexMaturity($V$5,AD546,trigger)</f>
        <v>59288</v>
      </c>
      <c r="AF546" s="49">
        <f>_xll.qlTenorBasisValue($V$13,AD546,trigger)</f>
        <v>1.4871390030745169E-4</v>
      </c>
      <c r="AG546" s="49">
        <f>_xll.qlTenorBasisForwardRate($V$13,AD546,_xll.ohTrigger($AA$9:$AA$12))</f>
        <v>1.1154705720669789E-2</v>
      </c>
      <c r="AH546" s="49">
        <f>_xll.qlTenorBasisForwardRate2($V$13,AD546,AE546,_xll.ohTrigger($AA$9:$AA$12))</f>
        <v>1.1154705720669789E-2</v>
      </c>
      <c r="AI546" s="49">
        <f>_xll.qlIndexFixing($V$5,_xll.qlInterestRateIndexFixingDate($V$5,AD546,trigger),,trigger)</f>
        <v>1.1308375875259458E-2</v>
      </c>
      <c r="AJ546" s="49">
        <f t="shared" si="27"/>
        <v>-1.5367015458966904E-4</v>
      </c>
      <c r="AK546" s="52">
        <f t="shared" si="28"/>
        <v>1.0137762625422666</v>
      </c>
    </row>
    <row r="547" spans="29:37" x14ac:dyDescent="0.2">
      <c r="AC547" s="44" t="s">
        <v>74</v>
      </c>
      <c r="AD547" s="45">
        <f>_xll.qlCalendarAdvance(calendar,AD546,AC547,,,trigger)</f>
        <v>59229</v>
      </c>
      <c r="AE547" s="45">
        <f>_xll.qlInterestRateIndexMaturity($V$5,AD547,trigger)</f>
        <v>59320</v>
      </c>
      <c r="AF547" s="49">
        <f>_xll.qlTenorBasisValue($V$13,AD547,trigger)</f>
        <v>1.48524543313936E-4</v>
      </c>
      <c r="AG547" s="49">
        <f>_xll.qlTenorBasisForwardRate($V$13,AD547,_xll.ohTrigger($AA$9:$AA$12))</f>
        <v>1.1156009300612203E-2</v>
      </c>
      <c r="AH547" s="49">
        <f>_xll.qlTenorBasisForwardRate2($V$13,AD547,AE547,_xll.ohTrigger($AA$9:$AA$12))</f>
        <v>1.1156009300612203E-2</v>
      </c>
      <c r="AI547" s="49">
        <f>_xll.qlIndexFixing($V$5,_xll.qlInterestRateIndexFixingDate($V$5,AD547,trigger),,trigger)</f>
        <v>1.1309630801808596E-2</v>
      </c>
      <c r="AJ547" s="49">
        <f t="shared" si="27"/>
        <v>-1.5362150119639303E-4</v>
      </c>
      <c r="AK547" s="52">
        <f t="shared" si="28"/>
        <v>1.0137702916031059</v>
      </c>
    </row>
    <row r="548" spans="29:37" x14ac:dyDescent="0.2">
      <c r="AC548" s="44" t="s">
        <v>74</v>
      </c>
      <c r="AD548" s="45">
        <f>_xll.qlCalendarAdvance(calendar,AD547,AC548,,,trigger)</f>
        <v>59258</v>
      </c>
      <c r="AE548" s="45">
        <f>_xll.qlInterestRateIndexMaturity($V$5,AD548,trigger)</f>
        <v>59350</v>
      </c>
      <c r="AF548" s="49">
        <f>_xll.qlTenorBasisValue($V$13,AD548,trigger)</f>
        <v>1.4834932929281037E-4</v>
      </c>
      <c r="AG548" s="49">
        <f>_xll.qlTenorBasisForwardRate($V$13,AD548,_xll.ohTrigger($AA$9:$AA$12))</f>
        <v>1.1158233034862616E-2</v>
      </c>
      <c r="AH548" s="49">
        <f>_xll.qlTenorBasisForwardRate2($V$13,AD548,AE548,_xll.ohTrigger($AA$9:$AA$12))</f>
        <v>1.1158233034862616E-2</v>
      </c>
      <c r="AI548" s="49">
        <f>_xll.qlIndexFixing($V$5,_xll.qlInterestRateIndexFixingDate($V$5,AD548,trigger),,trigger)</f>
        <v>1.1311496807800728E-2</v>
      </c>
      <c r="AJ548" s="49">
        <f t="shared" si="27"/>
        <v>-1.5326377293811179E-4</v>
      </c>
      <c r="AK548" s="52">
        <f t="shared" si="28"/>
        <v>1.0137354877299352</v>
      </c>
    </row>
    <row r="549" spans="29:37" x14ac:dyDescent="0.2">
      <c r="AC549" s="44" t="s">
        <v>74</v>
      </c>
      <c r="AD549" s="45">
        <f>_xll.qlCalendarAdvance(calendar,AD548,AC549,,,trigger)</f>
        <v>59289</v>
      </c>
      <c r="AE549" s="45">
        <f>_xll.qlInterestRateIndexMaturity($V$5,AD549,trigger)</f>
        <v>59383</v>
      </c>
      <c r="AF549" s="49">
        <f>_xll.qlTenorBasisValue($V$13,AD549,trigger)</f>
        <v>1.4816406886825713E-4</v>
      </c>
      <c r="AG549" s="49">
        <f>_xll.qlTenorBasisForwardRate($V$13,AD549,_xll.ohTrigger($AA$9:$AA$12))</f>
        <v>1.116190316147554E-2</v>
      </c>
      <c r="AH549" s="49">
        <f>_xll.qlTenorBasisForwardRate2($V$13,AD549,AE549,_xll.ohTrigger($AA$9:$AA$12))</f>
        <v>1.116190316147554E-2</v>
      </c>
      <c r="AI549" s="49">
        <f>_xll.qlIndexFixing($V$5,_xll.qlInterestRateIndexFixingDate($V$5,AD549,trigger),,trigger)</f>
        <v>1.1314431703641532E-2</v>
      </c>
      <c r="AJ549" s="49">
        <f t="shared" si="27"/>
        <v>-1.5252854216599165E-4</v>
      </c>
      <c r="AK549" s="52">
        <f t="shared" si="28"/>
        <v>1.0136651017267766</v>
      </c>
    </row>
    <row r="550" spans="29:37" x14ac:dyDescent="0.2">
      <c r="AC550" s="44" t="s">
        <v>74</v>
      </c>
      <c r="AD550" s="45">
        <f>_xll.qlCalendarAdvance(calendar,AD549,AC550,,,trigger)</f>
        <v>59320</v>
      </c>
      <c r="AE550" s="45">
        <f>_xll.qlInterestRateIndexMaturity($V$5,AD550,trigger)</f>
        <v>59412</v>
      </c>
      <c r="AF550" s="49">
        <f>_xll.qlTenorBasisValue($V$13,AD550,trigger)</f>
        <v>1.4798089125234707E-4</v>
      </c>
      <c r="AG550" s="49">
        <f>_xll.qlTenorBasisForwardRate($V$13,AD550,_xll.ohTrigger($AA$9:$AA$12))</f>
        <v>1.1165678816908322E-2</v>
      </c>
      <c r="AH550" s="49">
        <f>_xll.qlTenorBasisForwardRate2($V$13,AD550,AE550,_xll.ohTrigger($AA$9:$AA$12))</f>
        <v>1.1165678816908322E-2</v>
      </c>
      <c r="AI550" s="49">
        <f>_xll.qlIndexFixing($V$5,_xll.qlInterestRateIndexFixingDate($V$5,AD550,trigger),,trigger)</f>
        <v>1.1317174048315821E-2</v>
      </c>
      <c r="AJ550" s="49">
        <f t="shared" si="27"/>
        <v>-1.5149523140749882E-4</v>
      </c>
      <c r="AK550" s="52">
        <f t="shared" si="28"/>
        <v>1.0135679374171223</v>
      </c>
    </row>
    <row r="551" spans="29:37" x14ac:dyDescent="0.2">
      <c r="AC551" s="44" t="s">
        <v>74</v>
      </c>
      <c r="AD551" s="45">
        <f>_xll.qlCalendarAdvance(calendar,AD550,AC551,,,trigger)</f>
        <v>59351</v>
      </c>
      <c r="AE551" s="45">
        <f>_xll.qlInterestRateIndexMaturity($V$5,AD551,trigger)</f>
        <v>59443</v>
      </c>
      <c r="AF551" s="49">
        <f>_xll.qlTenorBasisValue($V$13,AD551,trigger)</f>
        <v>1.4779977376200857E-4</v>
      </c>
      <c r="AG551" s="49">
        <f>_xll.qlTenorBasisForwardRate($V$13,AD551,_xll.ohTrigger($AA$9:$AA$12))</f>
        <v>1.1171018169504899E-2</v>
      </c>
      <c r="AH551" s="49">
        <f>_xll.qlTenorBasisForwardRate2($V$13,AD551,AE551,_xll.ohTrigger($AA$9:$AA$12))</f>
        <v>1.1171018169504899E-2</v>
      </c>
      <c r="AI551" s="49">
        <f>_xll.qlIndexFixing($V$5,_xll.qlInterestRateIndexFixingDate($V$5,AD551,trigger),,trigger)</f>
        <v>1.1321100503769638E-2</v>
      </c>
      <c r="AJ551" s="49">
        <f t="shared" si="27"/>
        <v>-1.5008233426473845E-4</v>
      </c>
      <c r="AK551" s="52">
        <f t="shared" si="28"/>
        <v>1.0134349736064738</v>
      </c>
    </row>
    <row r="552" spans="29:37" x14ac:dyDescent="0.2">
      <c r="AC552" s="44" t="s">
        <v>74</v>
      </c>
      <c r="AD552" s="45">
        <f>_xll.qlCalendarAdvance(calendar,AD551,AC552,,,trigger)</f>
        <v>59383</v>
      </c>
      <c r="AE552" s="45">
        <f>_xll.qlInterestRateIndexMaturity($V$5,AD552,trigger)</f>
        <v>59475</v>
      </c>
      <c r="AF552" s="49">
        <f>_xll.qlTenorBasisValue($V$13,AD552,trigger)</f>
        <v>1.4761495085643551E-4</v>
      </c>
      <c r="AG552" s="49">
        <f>_xll.qlTenorBasisForwardRate($V$13,AD552,_xll.ohTrigger($AA$9:$AA$12))</f>
        <v>1.1177670259630592E-2</v>
      </c>
      <c r="AH552" s="49">
        <f>_xll.qlTenorBasisForwardRate2($V$13,AD552,AE552,_xll.ohTrigger($AA$9:$AA$12))</f>
        <v>1.1177670259630592E-2</v>
      </c>
      <c r="AI552" s="49">
        <f>_xll.qlIndexFixing($V$5,_xll.qlInterestRateIndexFixingDate($V$5,AD552,trigger),,trigger)</f>
        <v>1.1325914314255515E-2</v>
      </c>
      <c r="AJ552" s="49">
        <f t="shared" si="27"/>
        <v>-1.4824405462492314E-4</v>
      </c>
      <c r="AK552" s="52">
        <f t="shared" si="28"/>
        <v>1.0132625181439037</v>
      </c>
    </row>
    <row r="553" spans="29:37" x14ac:dyDescent="0.2">
      <c r="AC553" s="44" t="s">
        <v>74</v>
      </c>
      <c r="AD553" s="45">
        <f>_xll.qlCalendarAdvance(calendar,AD552,AC553,,,trigger)</f>
        <v>59414</v>
      </c>
      <c r="AE553" s="45">
        <f>_xll.qlInterestRateIndexMaturity($V$5,AD553,trigger)</f>
        <v>59505</v>
      </c>
      <c r="AF553" s="49">
        <f>_xll.qlTenorBasisValue($V$13,AD553,trigger)</f>
        <v>1.4743795115595553E-4</v>
      </c>
      <c r="AG553" s="49">
        <f>_xll.qlTenorBasisForwardRate($V$13,AD553,_xll.ohTrigger($AA$9:$AA$12))</f>
        <v>1.1184913795531947E-2</v>
      </c>
      <c r="AH553" s="49">
        <f>_xll.qlTenorBasisForwardRate2($V$13,AD553,AE553,_xll.ohTrigger($AA$9:$AA$12))</f>
        <v>1.1184913795531947E-2</v>
      </c>
      <c r="AI553" s="49">
        <f>_xll.qlIndexFixing($V$5,_xll.qlInterestRateIndexFixingDate($V$5,AD553,trigger),,trigger)</f>
        <v>1.1331037854375231E-2</v>
      </c>
      <c r="AJ553" s="49">
        <f t="shared" si="27"/>
        <v>-1.4612405884328362E-4</v>
      </c>
      <c r="AK553" s="52">
        <f t="shared" si="28"/>
        <v>1.0130643884713404</v>
      </c>
    </row>
    <row r="554" spans="29:37" x14ac:dyDescent="0.2">
      <c r="AC554" s="44" t="s">
        <v>74</v>
      </c>
      <c r="AD554" s="45">
        <f>_xll.qlCalendarAdvance(calendar,AD553,AC554,,,trigger)</f>
        <v>59446</v>
      </c>
      <c r="AE554" s="45">
        <f>_xll.qlInterestRateIndexMaturity($V$5,AD554,trigger)</f>
        <v>59538</v>
      </c>
      <c r="AF554" s="49">
        <f>_xll.qlTenorBasisValue($V$13,AD554,trigger)</f>
        <v>1.4725733177898835E-4</v>
      </c>
      <c r="AG554" s="49">
        <f>_xll.qlTenorBasisForwardRate($V$13,AD554,_xll.ohTrigger($AA$9:$AA$12))</f>
        <v>1.1194182817929563E-2</v>
      </c>
      <c r="AH554" s="49">
        <f>_xll.qlTenorBasisForwardRate2($V$13,AD554,AE554,_xll.ohTrigger($AA$9:$AA$12))</f>
        <v>1.1194182817929563E-2</v>
      </c>
      <c r="AI554" s="49">
        <f>_xll.qlIndexFixing($V$5,_xll.qlInterestRateIndexFixingDate($V$5,AD554,trigger),,trigger)</f>
        <v>1.1337649828817383E-2</v>
      </c>
      <c r="AJ554" s="49">
        <f t="shared" si="27"/>
        <v>-1.4346701088781971E-4</v>
      </c>
      <c r="AK554" s="52">
        <f t="shared" si="28"/>
        <v>1.0128162111715766</v>
      </c>
    </row>
    <row r="555" spans="29:37" x14ac:dyDescent="0.2">
      <c r="AC555" s="44" t="s">
        <v>74</v>
      </c>
      <c r="AD555" s="45">
        <f>_xll.qlCalendarAdvance(calendar,AD554,AC555,,,trigger)</f>
        <v>59477</v>
      </c>
      <c r="AE555" s="45">
        <f>_xll.qlInterestRateIndexMaturity($V$5,AD555,trigger)</f>
        <v>59569</v>
      </c>
      <c r="AF555" s="49">
        <f>_xll.qlTenorBasisValue($V$13,AD555,trigger)</f>
        <v>1.4708435910522588E-4</v>
      </c>
      <c r="AG555" s="49">
        <f>_xll.qlTenorBasisForwardRate($V$13,AD555,_xll.ohTrigger($AA$9:$AA$12))</f>
        <v>1.1203986167108958E-2</v>
      </c>
      <c r="AH555" s="49">
        <f>_xll.qlTenorBasisForwardRate2($V$13,AD555,AE555,_xll.ohTrigger($AA$9:$AA$12))</f>
        <v>1.1203986167108958E-2</v>
      </c>
      <c r="AI555" s="49">
        <f>_xll.qlIndexFixing($V$5,_xll.qlInterestRateIndexFixingDate($V$5,AD555,trigger),,trigger)</f>
        <v>1.1344523995771306E-2</v>
      </c>
      <c r="AJ555" s="49">
        <f t="shared" si="27"/>
        <v>-1.4053782866234842E-4</v>
      </c>
      <c r="AK555" s="52">
        <f t="shared" si="28"/>
        <v>1.0125435560671183</v>
      </c>
    </row>
    <row r="556" spans="29:37" x14ac:dyDescent="0.2">
      <c r="AC556" s="44" t="s">
        <v>74</v>
      </c>
      <c r="AD556" s="45">
        <f>_xll.qlCalendarAdvance(calendar,AD555,AC556,,,trigger)</f>
        <v>59509</v>
      </c>
      <c r="AE556" s="45">
        <f>_xll.qlInterestRateIndexMaturity($V$5,AD556,trigger)</f>
        <v>59600</v>
      </c>
      <c r="AF556" s="49">
        <f>_xll.qlTenorBasisValue($V$13,AD556,trigger)</f>
        <v>1.4690785055701143E-4</v>
      </c>
      <c r="AG556" s="49">
        <f>_xll.qlTenorBasisForwardRate($V$13,AD556,_xll.ohTrigger($AA$9:$AA$12))</f>
        <v>1.1214907926663279E-2</v>
      </c>
      <c r="AH556" s="49">
        <f>_xll.qlTenorBasisForwardRate2($V$13,AD556,AE556,_xll.ohTrigger($AA$9:$AA$12))</f>
        <v>1.1214907926663279E-2</v>
      </c>
      <c r="AI556" s="49">
        <f>_xll.qlIndexFixing($V$5,_xll.qlInterestRateIndexFixingDate($V$5,AD556,trigger),,trigger)</f>
        <v>1.1352067345553997E-2</v>
      </c>
      <c r="AJ556" s="49">
        <f t="shared" si="27"/>
        <v>-1.3715941889071853E-4</v>
      </c>
      <c r="AK556" s="52">
        <f t="shared" si="28"/>
        <v>1.0122300976332248</v>
      </c>
    </row>
    <row r="557" spans="29:37" x14ac:dyDescent="0.2">
      <c r="AC557" s="44" t="s">
        <v>74</v>
      </c>
      <c r="AD557" s="45">
        <f>_xll.qlCalendarAdvance(calendar,AD556,AC557,,,trigger)</f>
        <v>59540</v>
      </c>
      <c r="AE557" s="45">
        <f>_xll.qlInterestRateIndexMaturity($V$5,AD557,trigger)</f>
        <v>59630</v>
      </c>
      <c r="AF557" s="49">
        <f>_xll.qlTenorBasisValue($V$13,AD557,trigger)</f>
        <v>1.4673881605777909E-4</v>
      </c>
      <c r="AG557" s="49">
        <f>_xll.qlTenorBasisForwardRate($V$13,AD557,_xll.ohTrigger($AA$9:$AA$12))</f>
        <v>1.1226582048528222E-2</v>
      </c>
      <c r="AH557" s="49">
        <f>_xll.qlTenorBasisForwardRate2($V$13,AD557,AE557,_xll.ohTrigger($AA$9:$AA$12))</f>
        <v>1.1226582048528222E-2</v>
      </c>
      <c r="AI557" s="49">
        <f>_xll.qlIndexFixing($V$5,_xll.qlInterestRateIndexFixingDate($V$5,AD557,trigger),,trigger)</f>
        <v>1.1360078461152945E-2</v>
      </c>
      <c r="AJ557" s="49">
        <f t="shared" si="27"/>
        <v>-1.3349641262472289E-4</v>
      </c>
      <c r="AK557" s="52">
        <f t="shared" si="28"/>
        <v>1.0118911002518549</v>
      </c>
    </row>
    <row r="558" spans="29:37" x14ac:dyDescent="0.2">
      <c r="AC558" s="44" t="s">
        <v>74</v>
      </c>
      <c r="AD558" s="45">
        <f>_xll.qlCalendarAdvance(calendar,AD557,AC558,,,trigger)</f>
        <v>59572</v>
      </c>
      <c r="AE558" s="45">
        <f>_xll.qlInterestRateIndexMaturity($V$5,AD558,trigger)</f>
        <v>59663</v>
      </c>
      <c r="AF558" s="49">
        <f>_xll.qlTenorBasisValue($V$13,AD558,trigger)</f>
        <v>1.4656632759171132E-4</v>
      </c>
      <c r="AG558" s="49">
        <f>_xll.qlTenorBasisForwardRate($V$13,AD558,_xll.ohTrigger($AA$9:$AA$12))</f>
        <v>1.1240606191847687E-2</v>
      </c>
      <c r="AH558" s="49">
        <f>_xll.qlTenorBasisForwardRate2($V$13,AD558,AE558,_xll.ohTrigger($AA$9:$AA$12))</f>
        <v>1.1240606191847687E-2</v>
      </c>
      <c r="AI558" s="49">
        <f>_xll.qlIndexFixing($V$5,_xll.qlInterestRateIndexFixingDate($V$5,AD558,trigger),,trigger)</f>
        <v>1.1369769114509272E-2</v>
      </c>
      <c r="AJ558" s="49">
        <f t="shared" si="27"/>
        <v>-1.2916292266158466E-4</v>
      </c>
      <c r="AK558" s="52">
        <f t="shared" si="28"/>
        <v>1.0114907435112583</v>
      </c>
    </row>
    <row r="559" spans="29:37" x14ac:dyDescent="0.2">
      <c r="AC559" s="44" t="s">
        <v>74</v>
      </c>
      <c r="AD559" s="45">
        <f>_xll.qlCalendarAdvance(calendar,AD558,AC559,,,trigger)</f>
        <v>59600</v>
      </c>
      <c r="AE559" s="45">
        <f>_xll.qlInterestRateIndexMaturity($V$5,AD559,trigger)</f>
        <v>59692</v>
      </c>
      <c r="AF559" s="49">
        <f>_xll.qlTenorBasisValue($V$13,AD559,trigger)</f>
        <v>1.4641704799116779E-4</v>
      </c>
      <c r="AG559" s="49">
        <f>_xll.qlTenorBasisForwardRate($V$13,AD559,_xll.ohTrigger($AA$9:$AA$12))</f>
        <v>1.1253957464226605E-2</v>
      </c>
      <c r="AH559" s="49">
        <f>_xll.qlTenorBasisForwardRate2($V$13,AD559,AE559,_xll.ohTrigger($AA$9:$AA$12))</f>
        <v>1.1253957464226605E-2</v>
      </c>
      <c r="AI559" s="49">
        <f>_xll.qlIndexFixing($V$5,_xll.qlInterestRateIndexFixingDate($V$5,AD559,trigger),,trigger)</f>
        <v>1.1378946452128801E-2</v>
      </c>
      <c r="AJ559" s="49">
        <f t="shared" si="27"/>
        <v>-1.249889879021953E-4</v>
      </c>
      <c r="AK559" s="52">
        <f t="shared" si="28"/>
        <v>1.0111062253700089</v>
      </c>
    </row>
    <row r="560" spans="29:37" x14ac:dyDescent="0.2">
      <c r="AC560" s="44" t="s">
        <v>74</v>
      </c>
      <c r="AD560" s="45">
        <f>_xll.qlCalendarAdvance(calendar,AD559,AC560,,,trigger)</f>
        <v>59631</v>
      </c>
      <c r="AE560" s="45">
        <f>_xll.qlInterestRateIndexMaturity($V$5,AD560,trigger)</f>
        <v>59722</v>
      </c>
      <c r="AF560" s="49">
        <f>_xll.qlTenorBasisValue($V$13,AD560,trigger)</f>
        <v>1.4625354889325721E-4</v>
      </c>
      <c r="AG560" s="49">
        <f>_xll.qlTenorBasisForwardRate($V$13,AD560,_xll.ohTrigger($AA$9:$AA$12))</f>
        <v>1.1268935328703822E-2</v>
      </c>
      <c r="AH560" s="49">
        <f>_xll.qlTenorBasisForwardRate2($V$13,AD560,AE560,_xll.ohTrigger($AA$9:$AA$12))</f>
        <v>1.1268935328703822E-2</v>
      </c>
      <c r="AI560" s="49">
        <f>_xll.qlIndexFixing($V$5,_xll.qlInterestRateIndexFixingDate($V$5,AD560,trigger),,trigger)</f>
        <v>1.1389062989740812E-2</v>
      </c>
      <c r="AJ560" s="49">
        <f t="shared" si="27"/>
        <v>-1.2012766103699016E-4</v>
      </c>
      <c r="AK560" s="52">
        <f t="shared" si="28"/>
        <v>1.0106600719174423</v>
      </c>
    </row>
    <row r="561" spans="29:37" x14ac:dyDescent="0.2">
      <c r="AC561" s="44" t="s">
        <v>74</v>
      </c>
      <c r="AD561" s="45">
        <f>_xll.qlCalendarAdvance(calendar,AD560,AC561,,,trigger)</f>
        <v>59663</v>
      </c>
      <c r="AE561" s="45">
        <f>_xll.qlInterestRateIndexMaturity($V$5,AD561,trigger)</f>
        <v>59755</v>
      </c>
      <c r="AF561" s="49">
        <f>_xll.qlTenorBasisValue($V$13,AD561,trigger)</f>
        <v>1.4608671087879905E-4</v>
      </c>
      <c r="AG561" s="49">
        <f>_xll.qlTenorBasisForwardRate($V$13,AD561,_xll.ohTrigger($AA$9:$AA$12))</f>
        <v>1.1286505849415414E-2</v>
      </c>
      <c r="AH561" s="49">
        <f>_xll.qlTenorBasisForwardRate2($V$13,AD561,AE561,_xll.ohTrigger($AA$9:$AA$12))</f>
        <v>1.1286505849415414E-2</v>
      </c>
      <c r="AI561" s="49">
        <f>_xll.qlIndexFixing($V$5,_xll.qlInterestRateIndexFixingDate($V$5,AD561,trigger),,trigger)</f>
        <v>1.1400999182610526E-2</v>
      </c>
      <c r="AJ561" s="49">
        <f t="shared" si="27"/>
        <v>-1.1449333319511236E-4</v>
      </c>
      <c r="AK561" s="52">
        <f t="shared" si="28"/>
        <v>1.010144267386442</v>
      </c>
    </row>
    <row r="562" spans="29:37" x14ac:dyDescent="0.2">
      <c r="AC562" s="44" t="s">
        <v>74</v>
      </c>
      <c r="AD562" s="45">
        <f>_xll.qlCalendarAdvance(calendar,AD561,AC562,,,trigger)</f>
        <v>59694</v>
      </c>
      <c r="AE562" s="45">
        <f>_xll.qlInterestRateIndexMaturity($V$5,AD562,trigger)</f>
        <v>59786</v>
      </c>
      <c r="AF562" s="49">
        <f>_xll.qlTenorBasisValue($V$13,AD562,trigger)</f>
        <v>1.4592694057463735E-4</v>
      </c>
      <c r="AG562" s="49">
        <f>_xll.qlTenorBasisForwardRate($V$13,AD562,_xll.ohTrigger($AA$9:$AA$12))</f>
        <v>1.1304276377480129E-2</v>
      </c>
      <c r="AH562" s="49">
        <f>_xll.qlTenorBasisForwardRate2($V$13,AD562,AE562,_xll.ohTrigger($AA$9:$AA$12))</f>
        <v>1.1304276377480129E-2</v>
      </c>
      <c r="AI562" s="49">
        <f>_xll.qlIndexFixing($V$5,_xll.qlInterestRateIndexFixingDate($V$5,AD562,trigger),,trigger)</f>
        <v>1.1412950126640569E-2</v>
      </c>
      <c r="AJ562" s="49">
        <f t="shared" si="27"/>
        <v>-1.0867374916044038E-4</v>
      </c>
      <c r="AK562" s="52">
        <f t="shared" si="28"/>
        <v>1.0096135078028468</v>
      </c>
    </row>
    <row r="563" spans="29:37" x14ac:dyDescent="0.2">
      <c r="AC563" s="44" t="s">
        <v>74</v>
      </c>
      <c r="AD563" s="45">
        <f>_xll.qlCalendarAdvance(calendar,AD562,AC563,,,trigger)</f>
        <v>59726</v>
      </c>
      <c r="AE563" s="45">
        <f>_xll.qlInterestRateIndexMaturity($V$5,AD563,trigger)</f>
        <v>59818</v>
      </c>
      <c r="AF563" s="49">
        <f>_xll.qlTenorBasisValue($V$13,AD563,trigger)</f>
        <v>1.4576390880335604E-4</v>
      </c>
      <c r="AG563" s="49">
        <f>_xll.qlTenorBasisForwardRate($V$13,AD563,_xll.ohTrigger($AA$9:$AA$12))</f>
        <v>1.1323844332290549E-2</v>
      </c>
      <c r="AH563" s="49">
        <f>_xll.qlTenorBasisForwardRate2($V$13,AD563,AE563,_xll.ohTrigger($AA$9:$AA$12))</f>
        <v>1.1323844332290549E-2</v>
      </c>
      <c r="AI563" s="49">
        <f>_xll.qlIndexFixing($V$5,_xll.qlInterestRateIndexFixingDate($V$5,AD563,trigger),,trigger)</f>
        <v>1.1426047333636899E-2</v>
      </c>
      <c r="AJ563" s="49">
        <f t="shared" si="27"/>
        <v>-1.0220300134635048E-4</v>
      </c>
      <c r="AK563" s="52">
        <f t="shared" si="28"/>
        <v>1.009025468590637</v>
      </c>
    </row>
    <row r="564" spans="29:37" x14ac:dyDescent="0.2">
      <c r="AC564" s="44" t="s">
        <v>74</v>
      </c>
      <c r="AD564" s="45">
        <f>_xll.qlCalendarAdvance(calendar,AD563,AC564,,,trigger)</f>
        <v>59757</v>
      </c>
      <c r="AE564" s="45">
        <f>_xll.qlInterestRateIndexMaturity($V$5,AD564,trigger)</f>
        <v>59849</v>
      </c>
      <c r="AF564" s="49">
        <f>_xll.qlTenorBasisValue($V$13,AD564,trigger)</f>
        <v>1.4560778474108615E-4</v>
      </c>
      <c r="AG564" s="49">
        <f>_xll.qlTenorBasisForwardRate($V$13,AD564,_xll.ohTrigger($AA$9:$AA$12))</f>
        <v>1.1343994130524846E-2</v>
      </c>
      <c r="AH564" s="49">
        <f>_xll.qlTenorBasisForwardRate2($V$13,AD564,AE564,_xll.ohTrigger($AA$9:$AA$12))</f>
        <v>1.1343994130524846E-2</v>
      </c>
      <c r="AI564" s="49">
        <f>_xll.qlIndexFixing($V$5,_xll.qlInterestRateIndexFixingDate($V$5,AD564,trigger),,trigger)</f>
        <v>1.1439472235387169E-2</v>
      </c>
      <c r="AJ564" s="49">
        <f t="shared" si="27"/>
        <v>-9.5478104862323221E-5</v>
      </c>
      <c r="AK564" s="52">
        <f t="shared" si="28"/>
        <v>1.0084166214971328</v>
      </c>
    </row>
    <row r="565" spans="29:37" x14ac:dyDescent="0.2">
      <c r="AC565" s="44" t="s">
        <v>74</v>
      </c>
      <c r="AD565" s="45">
        <f>_xll.qlCalendarAdvance(calendar,AD564,AC565,,,trigger)</f>
        <v>59789</v>
      </c>
      <c r="AE565" s="45">
        <f>_xll.qlInterestRateIndexMaturity($V$5,AD565,trigger)</f>
        <v>59880</v>
      </c>
      <c r="AF565" s="49">
        <f>_xll.qlTenorBasisValue($V$13,AD565,trigger)</f>
        <v>1.4544847490576809E-4</v>
      </c>
      <c r="AG565" s="49">
        <f>_xll.qlTenorBasisForwardRate($V$13,AD565,_xll.ohTrigger($AA$9:$AA$12))</f>
        <v>1.136549073357271E-2</v>
      </c>
      <c r="AH565" s="49">
        <f>_xll.qlTenorBasisForwardRate2($V$13,AD565,AE565,_xll.ohTrigger($AA$9:$AA$12))</f>
        <v>1.136549073357271E-2</v>
      </c>
      <c r="AI565" s="49">
        <f>_xll.qlIndexFixing($V$5,_xll.qlInterestRateIndexFixingDate($V$5,AD565,trigger),,trigger)</f>
        <v>1.1453668817157455E-2</v>
      </c>
      <c r="AJ565" s="49">
        <f t="shared" si="27"/>
        <v>-8.8178083584744549E-5</v>
      </c>
      <c r="AK565" s="52">
        <f t="shared" si="28"/>
        <v>1.0077584053035453</v>
      </c>
    </row>
    <row r="566" spans="29:37" x14ac:dyDescent="0.2">
      <c r="AC566" s="44" t="s">
        <v>74</v>
      </c>
      <c r="AD566" s="45">
        <f>_xll.qlCalendarAdvance(calendar,AD565,AC566,,,trigger)</f>
        <v>59819</v>
      </c>
      <c r="AE566" s="45">
        <f>_xll.qlInterestRateIndexMaturity($V$5,AD566,trigger)</f>
        <v>59911</v>
      </c>
      <c r="AF566" s="49">
        <f>_xll.qlTenorBasisValue($V$13,AD566,trigger)</f>
        <v>1.4530081049739417E-4</v>
      </c>
      <c r="AG566" s="49">
        <f>_xll.qlTenorBasisForwardRate($V$13,AD566,_xll.ohTrigger($AA$9:$AA$12))</f>
        <v>1.138784604142648E-2</v>
      </c>
      <c r="AH566" s="49">
        <f>_xll.qlTenorBasisForwardRate2($V$13,AD566,AE566,_xll.ohTrigger($AA$9:$AA$12))</f>
        <v>1.138784604142648E-2</v>
      </c>
      <c r="AI566" s="49">
        <f>_xll.qlIndexFixing($V$5,_xll.qlInterestRateIndexFixingDate($V$5,AD566,trigger),,trigger)</f>
        <v>1.1468497922308106E-2</v>
      </c>
      <c r="AJ566" s="49">
        <f t="shared" si="27"/>
        <v>-8.0651880881625615E-5</v>
      </c>
      <c r="AK566" s="52">
        <f t="shared" si="28"/>
        <v>1.0070822770687478</v>
      </c>
    </row>
    <row r="567" spans="29:37" x14ac:dyDescent="0.2">
      <c r="AC567" s="44" t="s">
        <v>74</v>
      </c>
      <c r="AD567" s="45">
        <f>_xll.qlCalendarAdvance(calendar,AD566,AC567,,,trigger)</f>
        <v>59852</v>
      </c>
      <c r="AE567" s="45">
        <f>_xll.qlInterestRateIndexMaturity($V$5,AD567,trigger)</f>
        <v>59944</v>
      </c>
      <c r="AF567" s="49">
        <f>_xll.qlTenorBasisValue($V$13,AD567,trigger)</f>
        <v>1.4514024586510902E-4</v>
      </c>
      <c r="AG567" s="49">
        <f>_xll.qlTenorBasisForwardRate($V$13,AD567,_xll.ohTrigger($AA$9:$AA$12))</f>
        <v>1.1413133944092265E-2</v>
      </c>
      <c r="AH567" s="49">
        <f>_xll.qlTenorBasisForwardRate2($V$13,AD567,AE567,_xll.ohTrigger($AA$9:$AA$12))</f>
        <v>1.1413133944092265E-2</v>
      </c>
      <c r="AI567" s="49">
        <f>_xll.qlIndexFixing($V$5,_xll.qlInterestRateIndexFixingDate($V$5,AD567,trigger),,trigger)</f>
        <v>1.1485130133596332E-2</v>
      </c>
      <c r="AJ567" s="49">
        <f t="shared" si="27"/>
        <v>-7.1996189504066471E-5</v>
      </c>
      <c r="AK567" s="52">
        <f t="shared" si="28"/>
        <v>1.006308187554509</v>
      </c>
    </row>
    <row r="568" spans="29:37" x14ac:dyDescent="0.2">
      <c r="AC568" s="44" t="s">
        <v>74</v>
      </c>
      <c r="AD568" s="45">
        <f>_xll.qlCalendarAdvance(calendar,AD567,AC568,,,trigger)</f>
        <v>59882</v>
      </c>
      <c r="AE568" s="45">
        <f>_xll.qlInterestRateIndexMaturity($V$5,AD568,trigger)</f>
        <v>59973</v>
      </c>
      <c r="AF568" s="49">
        <f>_xll.qlTenorBasisValue($V$13,AD568,trigger)</f>
        <v>1.4499595594670209E-4</v>
      </c>
      <c r="AG568" s="49">
        <f>_xll.qlTenorBasisForwardRate($V$13,AD568,_xll.ohTrigger($AA$9:$AA$12))</f>
        <v>1.1436703260391416E-2</v>
      </c>
      <c r="AH568" s="49">
        <f>_xll.qlTenorBasisForwardRate2($V$13,AD568,AE568,_xll.ohTrigger($AA$9:$AA$12))</f>
        <v>1.1436703260391416E-2</v>
      </c>
      <c r="AI568" s="49">
        <f>_xll.qlIndexFixing($V$5,_xll.qlInterestRateIndexFixingDate($V$5,AD568,trigger),,trigger)</f>
        <v>1.1500504834254634E-2</v>
      </c>
      <c r="AJ568" s="49">
        <f t="shared" si="27"/>
        <v>-6.3801573863217845E-5</v>
      </c>
      <c r="AK568" s="52">
        <f t="shared" si="28"/>
        <v>1.0055786682937016</v>
      </c>
    </row>
    <row r="569" spans="29:37" x14ac:dyDescent="0.2">
      <c r="AC569" s="44" t="s">
        <v>74</v>
      </c>
      <c r="AD569" s="45">
        <f>_xll.qlCalendarAdvance(calendar,AD568,AC569,,,trigger)</f>
        <v>59915</v>
      </c>
      <c r="AE569" s="45">
        <f>_xll.qlInterestRateIndexMaturity($V$5,AD569,trigger)</f>
        <v>60006</v>
      </c>
      <c r="AF569" s="49">
        <f>_xll.qlTenorBasisValue($V$13,AD569,trigger)</f>
        <v>1.4483906182862494E-4</v>
      </c>
      <c r="AG569" s="49">
        <f>_xll.qlTenorBasisForwardRate($V$13,AD569,_xll.ohTrigger($AA$9:$AA$12))</f>
        <v>1.1464581262914143E-2</v>
      </c>
      <c r="AH569" s="49">
        <f>_xll.qlTenorBasisForwardRate2($V$13,AD569,AE569,_xll.ohTrigger($AA$9:$AA$12))</f>
        <v>1.1464581262914143E-2</v>
      </c>
      <c r="AI569" s="49">
        <f>_xll.qlIndexFixing($V$5,_xll.qlInterestRateIndexFixingDate($V$5,AD569,trigger),,trigger)</f>
        <v>1.1518693151199499E-2</v>
      </c>
      <c r="AJ569" s="49">
        <f t="shared" si="27"/>
        <v>-5.4111888285355778E-5</v>
      </c>
      <c r="AK569" s="52">
        <f t="shared" si="28"/>
        <v>1.004719918420431</v>
      </c>
    </row>
    <row r="570" spans="29:37" x14ac:dyDescent="0.2">
      <c r="AC570" s="44" t="s">
        <v>74</v>
      </c>
      <c r="AD570" s="45">
        <f>_xll.qlCalendarAdvance(calendar,AD569,AC570,,,trigger)</f>
        <v>59946</v>
      </c>
      <c r="AE570" s="45">
        <f>_xll.qlInterestRateIndexMaturity($V$5,AD570,trigger)</f>
        <v>60036</v>
      </c>
      <c r="AF570" s="49">
        <f>_xll.qlTenorBasisValue($V$13,AD570,trigger)</f>
        <v>1.446933985066988E-4</v>
      </c>
      <c r="AG570" s="49">
        <f>_xll.qlTenorBasisForwardRate($V$13,AD570,_xll.ohTrigger($AA$9:$AA$12))</f>
        <v>1.1491381963778302E-2</v>
      </c>
      <c r="AH570" s="49">
        <f>_xll.qlTenorBasisForwardRate2($V$13,AD570,AE570,_xll.ohTrigger($AA$9:$AA$12))</f>
        <v>1.1491381963778302E-2</v>
      </c>
      <c r="AI570" s="49">
        <f>_xll.qlIndexFixing($V$5,_xll.qlInterestRateIndexFixingDate($V$5,AD570,trigger),,trigger)</f>
        <v>1.1536044093430675E-2</v>
      </c>
      <c r="AJ570" s="49">
        <f t="shared" si="27"/>
        <v>-4.4662129652373039E-5</v>
      </c>
      <c r="AK570" s="52">
        <f t="shared" si="28"/>
        <v>1.0038865760265521</v>
      </c>
    </row>
    <row r="571" spans="29:37" x14ac:dyDescent="0.2">
      <c r="AC571" s="44" t="s">
        <v>74</v>
      </c>
      <c r="AD571" s="45">
        <f>_xll.qlCalendarAdvance(calendar,AD570,AC571,,,trigger)</f>
        <v>59975</v>
      </c>
      <c r="AE571" s="45">
        <f>_xll.qlInterestRateIndexMaturity($V$5,AD571,trigger)</f>
        <v>60069</v>
      </c>
      <c r="AF571" s="49">
        <f>_xll.qlTenorBasisValue($V$13,AD571,trigger)</f>
        <v>1.4455862648312816E-4</v>
      </c>
      <c r="AG571" s="49">
        <f>_xll.qlTenorBasisForwardRate($V$13,AD571,_xll.ohTrigger($AA$9:$AA$12))</f>
        <v>1.1520808630140334E-2</v>
      </c>
      <c r="AH571" s="49">
        <f>_xll.qlTenorBasisForwardRate2($V$13,AD571,AE571,_xll.ohTrigger($AA$9:$AA$12))</f>
        <v>1.1520808630140334E-2</v>
      </c>
      <c r="AI571" s="49">
        <f>_xll.qlIndexFixing($V$5,_xll.qlInterestRateIndexFixingDate($V$5,AD571,trigger),,trigger)</f>
        <v>1.1555356004237976E-2</v>
      </c>
      <c r="AJ571" s="49">
        <f t="shared" si="27"/>
        <v>-3.4547374097641109E-5</v>
      </c>
      <c r="AK571" s="52">
        <f t="shared" si="28"/>
        <v>1.0029986935124726</v>
      </c>
    </row>
    <row r="572" spans="29:37" x14ac:dyDescent="0.2">
      <c r="AC572" s="44" t="s">
        <v>74</v>
      </c>
      <c r="AD572" s="45">
        <f>_xll.qlCalendarAdvance(calendar,AD571,AC572,,,trigger)</f>
        <v>60006</v>
      </c>
      <c r="AE572" s="45">
        <f>_xll.qlInterestRateIndexMaturity($V$5,AD572,trigger)</f>
        <v>60097</v>
      </c>
      <c r="AF572" s="49">
        <f>_xll.qlTenorBasisValue($V$13,AD572,trigger)</f>
        <v>1.4441613932153084E-4</v>
      </c>
      <c r="AG572" s="49">
        <f>_xll.qlTenorBasisForwardRate($V$13,AD572,_xll.ohTrigger($AA$9:$AA$12))</f>
        <v>1.1548636395896424E-2</v>
      </c>
      <c r="AH572" s="49">
        <f>_xll.qlTenorBasisForwardRate2($V$13,AD572,AE572,_xll.ohTrigger($AA$9:$AA$12))</f>
        <v>1.1548636395896424E-2</v>
      </c>
      <c r="AI572" s="49">
        <f>_xll.qlIndexFixing($V$5,_xll.qlInterestRateIndexFixingDate($V$5,AD572,trigger),,trigger)</f>
        <v>1.1573107131806122E-2</v>
      </c>
      <c r="AJ572" s="49">
        <f t="shared" si="27"/>
        <v>-2.4470735909698157E-5</v>
      </c>
      <c r="AK572" s="52">
        <f t="shared" si="28"/>
        <v>1.0021189285964873</v>
      </c>
    </row>
    <row r="573" spans="29:37" x14ac:dyDescent="0.2">
      <c r="AC573" s="44" t="s">
        <v>74</v>
      </c>
      <c r="AD573" s="45">
        <f>_xll.qlCalendarAdvance(calendar,AD572,AC573,,,trigger)</f>
        <v>60036</v>
      </c>
      <c r="AE573" s="45">
        <f>_xll.qlInterestRateIndexMaturity($V$5,AD573,trigger)</f>
        <v>60128</v>
      </c>
      <c r="AF573" s="49">
        <f>_xll.qlTenorBasisValue($V$13,AD573,trigger)</f>
        <v>1.4427978597238093E-4</v>
      </c>
      <c r="AG573" s="49">
        <f>_xll.qlTenorBasisForwardRate($V$13,AD573,_xll.ohTrigger($AA$9:$AA$12))</f>
        <v>1.1579385586524176E-2</v>
      </c>
      <c r="AH573" s="49">
        <f>_xll.qlTenorBasisForwardRate2($V$13,AD573,AE573,_xll.ohTrigger($AA$9:$AA$12))</f>
        <v>1.1579385586524176E-2</v>
      </c>
      <c r="AI573" s="49">
        <f>_xll.qlIndexFixing($V$5,_xll.qlInterestRateIndexFixingDate($V$5,AD573,trigger),,trigger)</f>
        <v>1.159293551060867E-2</v>
      </c>
      <c r="AJ573" s="49">
        <f t="shared" si="27"/>
        <v>-1.3549924084494541E-5</v>
      </c>
      <c r="AK573" s="52">
        <f t="shared" si="28"/>
        <v>1.0011701764297636</v>
      </c>
    </row>
    <row r="574" spans="29:37" x14ac:dyDescent="0.2">
      <c r="AC574" s="44" t="s">
        <v>74</v>
      </c>
      <c r="AD574" s="45">
        <f>_xll.qlCalendarAdvance(calendar,AD573,AC574,,,trigger)</f>
        <v>60069</v>
      </c>
      <c r="AE574" s="45">
        <f>_xll.qlInterestRateIndexMaturity($V$5,AD574,trigger)</f>
        <v>60161</v>
      </c>
      <c r="AF574" s="49">
        <f>_xll.qlTenorBasisValue($V$13,AD574,trigger)</f>
        <v>1.4413152449573621E-4</v>
      </c>
      <c r="AG574" s="49">
        <f>_xll.qlTenorBasisForwardRate($V$13,AD574,_xll.ohTrigger($AA$9:$AA$12))</f>
        <v>1.1613803834617497E-2</v>
      </c>
      <c r="AH574" s="49">
        <f>_xll.qlTenorBasisForwardRate2($V$13,AD574,AE574,_xll.ohTrigger($AA$9:$AA$12))</f>
        <v>1.1613803834617497E-2</v>
      </c>
      <c r="AI574" s="49">
        <f>_xll.qlIndexFixing($V$5,_xll.qlInterestRateIndexFixingDate($V$5,AD574,trigger),,trigger)</f>
        <v>1.1614972720191047E-2</v>
      </c>
      <c r="AJ574" s="49">
        <f t="shared" si="27"/>
        <v>-1.1688855735495635E-6</v>
      </c>
      <c r="AK574" s="52">
        <f t="shared" si="28"/>
        <v>1.0001006462301409</v>
      </c>
    </row>
    <row r="575" spans="29:37" x14ac:dyDescent="0.2">
      <c r="AC575" s="44" t="s">
        <v>74</v>
      </c>
      <c r="AD575" s="45">
        <f>_xll.qlCalendarAdvance(calendar,AD574,AC575,,,trigger)</f>
        <v>60099</v>
      </c>
      <c r="AE575" s="45">
        <f>_xll.qlInterestRateIndexMaturity($V$5,AD575,trigger)</f>
        <v>60191</v>
      </c>
      <c r="AF575" s="49">
        <f>_xll.qlTenorBasisValue($V$13,AD575,trigger)</f>
        <v>1.4399829422432898E-4</v>
      </c>
      <c r="AG575" s="49">
        <f>_xll.qlTenorBasisForwardRate($V$13,AD575,_xll.ohTrigger($AA$9:$AA$12))</f>
        <v>1.1646326481762434E-2</v>
      </c>
      <c r="AH575" s="49">
        <f>_xll.qlTenorBasisForwardRate2($V$13,AD575,AE575,_xll.ohTrigger($AA$9:$AA$12))</f>
        <v>1.1646326481762434E-2</v>
      </c>
      <c r="AI575" s="49">
        <f>_xll.qlIndexFixing($V$5,_xll.qlInterestRateIndexFixingDate($V$5,AD575,trigger),,trigger)</f>
        <v>1.1635719858635681E-2</v>
      </c>
      <c r="AJ575" s="49">
        <f t="shared" si="27"/>
        <v>1.0606623126753131E-5</v>
      </c>
      <c r="AK575" s="52">
        <f t="shared" si="28"/>
        <v>0.99908927307307049</v>
      </c>
    </row>
    <row r="576" spans="29:37" x14ac:dyDescent="0.2">
      <c r="AC576" s="44" t="s">
        <v>74</v>
      </c>
      <c r="AD576" s="45">
        <f>_xll.qlCalendarAdvance(calendar,AD575,AC576,,,trigger)</f>
        <v>60132</v>
      </c>
      <c r="AE576" s="45">
        <f>_xll.qlInterestRateIndexMaturity($V$5,AD576,trigger)</f>
        <v>60224</v>
      </c>
      <c r="AF576" s="49">
        <f>_xll.qlTenorBasisValue($V$13,AD576,trigger)</f>
        <v>1.4385342967170115E-4</v>
      </c>
      <c r="AG576" s="49">
        <f>_xll.qlTenorBasisForwardRate($V$13,AD576,_xll.ohTrigger($AA$9:$AA$12))</f>
        <v>1.1683466137872953E-2</v>
      </c>
      <c r="AH576" s="49">
        <f>_xll.qlTenorBasisForwardRate2($V$13,AD576,AE576,_xll.ohTrigger($AA$9:$AA$12))</f>
        <v>1.1683466137872953E-2</v>
      </c>
      <c r="AI576" s="49">
        <f>_xll.qlIndexFixing($V$5,_xll.qlInterestRateIndexFixingDate($V$5,AD576,trigger),,trigger)</f>
        <v>1.1659326366902102E-2</v>
      </c>
      <c r="AJ576" s="49">
        <f t="shared" si="27"/>
        <v>2.4139770970850807E-5</v>
      </c>
      <c r="AK576" s="52">
        <f t="shared" si="28"/>
        <v>0.99793385193349426</v>
      </c>
    </row>
    <row r="577" spans="29:37" x14ac:dyDescent="0.2">
      <c r="AC577" s="44" t="s">
        <v>74</v>
      </c>
      <c r="AD577" s="45">
        <f>_xll.qlCalendarAdvance(calendar,AD576,AC577,,,trigger)</f>
        <v>60163</v>
      </c>
      <c r="AE577" s="45">
        <f>_xll.qlInterestRateIndexMaturity($V$5,AD577,trigger)</f>
        <v>60254</v>
      </c>
      <c r="AF577" s="49">
        <f>_xll.qlTenorBasisValue($V$13,AD577,trigger)</f>
        <v>1.4371893840637418E-4</v>
      </c>
      <c r="AG577" s="49">
        <f>_xll.qlTenorBasisForwardRate($V$13,AD577,_xll.ohTrigger($AA$9:$AA$12))</f>
        <v>1.1718870205637855E-2</v>
      </c>
      <c r="AH577" s="49">
        <f>_xll.qlTenorBasisForwardRate2($V$13,AD577,AE577,_xll.ohTrigger($AA$9:$AA$12))</f>
        <v>1.1718870205637855E-2</v>
      </c>
      <c r="AI577" s="49">
        <f>_xll.qlIndexFixing($V$5,_xll.qlInterestRateIndexFixingDate($V$5,AD577,trigger),,trigger)</f>
        <v>1.1681680383180215E-2</v>
      </c>
      <c r="AJ577" s="49">
        <f t="shared" si="27"/>
        <v>3.7189822457640159E-5</v>
      </c>
      <c r="AK577" s="52">
        <f t="shared" si="28"/>
        <v>0.99682650103593196</v>
      </c>
    </row>
    <row r="578" spans="29:37" x14ac:dyDescent="0.2">
      <c r="AC578" s="44" t="s">
        <v>74</v>
      </c>
      <c r="AD578" s="45">
        <f>_xll.qlCalendarAdvance(calendar,AD577,AC578,,,trigger)</f>
        <v>60195</v>
      </c>
      <c r="AE578" s="45">
        <f>_xll.qlInterestRateIndexMaturity($V$5,AD578,trigger)</f>
        <v>60287</v>
      </c>
      <c r="AF578" s="49">
        <f>_xll.qlTenorBasisValue($V$13,AD578,trigger)</f>
        <v>1.435817095954098E-4</v>
      </c>
      <c r="AG578" s="49">
        <f>_xll.qlTenorBasisForwardRate($V$13,AD578,_xll.ohTrigger($AA$9:$AA$12))</f>
        <v>1.1758370144633566E-2</v>
      </c>
      <c r="AH578" s="49">
        <f>_xll.qlTenorBasisForwardRate2($V$13,AD578,AE578,_xll.ohTrigger($AA$9:$AA$12))</f>
        <v>1.1758370144633566E-2</v>
      </c>
      <c r="AI578" s="49">
        <f>_xll.qlIndexFixing($V$5,_xll.qlInterestRateIndexFixingDate($V$5,AD578,trigger),,trigger)</f>
        <v>1.1706676025673339E-2</v>
      </c>
      <c r="AJ578" s="49">
        <f t="shared" si="27"/>
        <v>5.1694118960226784E-5</v>
      </c>
      <c r="AK578" s="52">
        <f t="shared" si="28"/>
        <v>0.99560363227859261</v>
      </c>
    </row>
    <row r="579" spans="29:37" x14ac:dyDescent="0.2">
      <c r="AC579" s="44" t="s">
        <v>74</v>
      </c>
      <c r="AD579" s="45">
        <f>_xll.qlCalendarAdvance(calendar,AD578,AC579,,,trigger)</f>
        <v>60226</v>
      </c>
      <c r="AE579" s="45">
        <f>_xll.qlInterestRateIndexMaturity($V$5,AD579,trigger)</f>
        <v>60318</v>
      </c>
      <c r="AF579" s="49">
        <f>_xll.qlTenorBasisValue($V$13,AD579,trigger)</f>
        <v>1.4345030273892168E-4</v>
      </c>
      <c r="AG579" s="49">
        <f>_xll.qlTenorBasisForwardRate($V$13,AD579,_xll.ohTrigger($AA$9:$AA$12))</f>
        <v>1.1797170407245088E-2</v>
      </c>
      <c r="AH579" s="49">
        <f>_xll.qlTenorBasisForwardRate2($V$13,AD579,AE579,_xll.ohTrigger($AA$9:$AA$12))</f>
        <v>1.1797170407245088E-2</v>
      </c>
      <c r="AI579" s="49">
        <f>_xll.qlIndexFixing($V$5,_xll.qlInterestRateIndexFixingDate($V$5,AD579,trigger),,trigger)</f>
        <v>1.1731074917919061E-2</v>
      </c>
      <c r="AJ579" s="49">
        <f t="shared" si="27"/>
        <v>6.6095489326026269E-5</v>
      </c>
      <c r="AK579" s="52">
        <f t="shared" si="28"/>
        <v>0.99439734385073941</v>
      </c>
    </row>
    <row r="580" spans="29:37" x14ac:dyDescent="0.2">
      <c r="AC580" s="44" t="s">
        <v>74</v>
      </c>
      <c r="AD580" s="45">
        <f>_xll.qlCalendarAdvance(calendar,AD579,AC580,,,trigger)</f>
        <v>60258</v>
      </c>
      <c r="AE580" s="45">
        <f>_xll.qlInterestRateIndexMaturity($V$5,AD580,trigger)</f>
        <v>60349</v>
      </c>
      <c r="AF580" s="49">
        <f>_xll.qlTenorBasisValue($V$13,AD580,trigger)</f>
        <v>1.4331622212096571E-4</v>
      </c>
      <c r="AG580" s="49">
        <f>_xll.qlTenorBasisForwardRate($V$13,AD580,_xll.ohTrigger($AA$9:$AA$12))</f>
        <v>1.1837714304618201E-2</v>
      </c>
      <c r="AH580" s="49">
        <f>_xll.qlTenorBasisForwardRate2($V$13,AD580,AE580,_xll.ohTrigger($AA$9:$AA$12))</f>
        <v>1.1837714304618201E-2</v>
      </c>
      <c r="AI580" s="49">
        <f>_xll.qlIndexFixing($V$5,_xll.qlInterestRateIndexFixingDate($V$5,AD580,trigger),,trigger)</f>
        <v>1.1756412910030156E-2</v>
      </c>
      <c r="AJ580" s="49">
        <f t="shared" ref="AJ580:AJ643" si="29">AG580-AI580</f>
        <v>8.1301394588045167E-5</v>
      </c>
      <c r="AK580" s="52">
        <f t="shared" ref="AK580:AK643" si="30">AI580/AH580</f>
        <v>0.99313200230247767</v>
      </c>
    </row>
    <row r="581" spans="29:37" x14ac:dyDescent="0.2">
      <c r="AC581" s="44" t="s">
        <v>74</v>
      </c>
      <c r="AD581" s="45">
        <f>_xll.qlCalendarAdvance(calendar,AD580,AC581,,,trigger)</f>
        <v>60289</v>
      </c>
      <c r="AE581" s="45">
        <f>_xll.qlInterestRateIndexMaturity($V$5,AD581,trigger)</f>
        <v>60379</v>
      </c>
      <c r="AF581" s="49">
        <f>_xll.qlTenorBasisValue($V$13,AD581,trigger)</f>
        <v>1.4318783085040968E-4</v>
      </c>
      <c r="AG581" s="49">
        <f>_xll.qlTenorBasisForwardRate($V$13,AD581,_xll.ohTrigger($AA$9:$AA$12))</f>
        <v>1.1878239377488775E-2</v>
      </c>
      <c r="AH581" s="49">
        <f>_xll.qlTenorBasisForwardRate2($V$13,AD581,AE581,_xll.ohTrigger($AA$9:$AA$12))</f>
        <v>1.1878239377488775E-2</v>
      </c>
      <c r="AI581" s="49">
        <f>_xll.qlIndexFixing($V$5,_xll.qlInterestRateIndexFixingDate($V$5,AD581,trigger),,trigger)</f>
        <v>1.1781652423699107E-2</v>
      </c>
      <c r="AJ581" s="49">
        <f t="shared" si="29"/>
        <v>9.6586953789667973E-5</v>
      </c>
      <c r="AK581" s="52">
        <f t="shared" si="30"/>
        <v>0.9918685799536322</v>
      </c>
    </row>
    <row r="582" spans="29:37" x14ac:dyDescent="0.2">
      <c r="AC582" s="44" t="s">
        <v>74</v>
      </c>
      <c r="AD582" s="45">
        <f>_xll.qlCalendarAdvance(calendar,AD581,AC582,,,trigger)</f>
        <v>60321</v>
      </c>
      <c r="AE582" s="45">
        <f>_xll.qlInterestRateIndexMaturity($V$5,AD582,trigger)</f>
        <v>60412</v>
      </c>
      <c r="AF582" s="49">
        <f>_xll.qlTenorBasisValue($V$13,AD582,trigger)</f>
        <v>1.4305682814817907E-4</v>
      </c>
      <c r="AG582" s="49">
        <f>_xll.qlTenorBasisForwardRate($V$13,AD582,_xll.ohTrigger($AA$9:$AA$12))</f>
        <v>1.1923238339839888E-2</v>
      </c>
      <c r="AH582" s="49">
        <f>_xll.qlTenorBasisForwardRate2($V$13,AD582,AE582,_xll.ohTrigger($AA$9:$AA$12))</f>
        <v>1.1923238339839888E-2</v>
      </c>
      <c r="AI582" s="49">
        <f>_xll.qlIndexFixing($V$5,_xll.qlInterestRateIndexFixingDate($V$5,AD582,trigger),,trigger)</f>
        <v>1.1809729402332587E-2</v>
      </c>
      <c r="AJ582" s="49">
        <f t="shared" si="29"/>
        <v>1.1350893750730097E-4</v>
      </c>
      <c r="AK582" s="52">
        <f t="shared" si="30"/>
        <v>0.99048002444704752</v>
      </c>
    </row>
    <row r="583" spans="29:37" x14ac:dyDescent="0.2">
      <c r="AC583" s="44" t="s">
        <v>74</v>
      </c>
      <c r="AD583" s="45">
        <f>_xll.qlCalendarAdvance(calendar,AD582,AC583,,,trigger)</f>
        <v>60349</v>
      </c>
      <c r="AE583" s="45">
        <f>_xll.qlInterestRateIndexMaturity($V$5,AD583,trigger)</f>
        <v>60441</v>
      </c>
      <c r="AF583" s="49">
        <f>_xll.qlTenorBasisValue($V$13,AD583,trigger)</f>
        <v>1.4294346216948869E-4</v>
      </c>
      <c r="AG583" s="49">
        <f>_xll.qlTenorBasisForwardRate($V$13,AD583,_xll.ohTrigger($AA$9:$AA$12))</f>
        <v>1.1963914878023826E-2</v>
      </c>
      <c r="AH583" s="49">
        <f>_xll.qlTenorBasisForwardRate2($V$13,AD583,AE583,_xll.ohTrigger($AA$9:$AA$12))</f>
        <v>1.1963914878023826E-2</v>
      </c>
      <c r="AI583" s="49">
        <f>_xll.qlIndexFixing($V$5,_xll.qlInterestRateIndexFixingDate($V$5,AD583,trigger),,trigger)</f>
        <v>1.1835033168576526E-2</v>
      </c>
      <c r="AJ583" s="49">
        <f t="shared" si="29"/>
        <v>1.2888170944730035E-4</v>
      </c>
      <c r="AK583" s="52">
        <f t="shared" si="30"/>
        <v>0.98922746352165714</v>
      </c>
    </row>
    <row r="584" spans="29:37" x14ac:dyDescent="0.2">
      <c r="AC584" s="44" t="s">
        <v>74</v>
      </c>
      <c r="AD584" s="45">
        <f>_xll.qlCalendarAdvance(calendar,AD583,AC584,,,trigger)</f>
        <v>60380</v>
      </c>
      <c r="AE584" s="45">
        <f>_xll.qlInterestRateIndexMaturity($V$5,AD584,trigger)</f>
        <v>60471</v>
      </c>
      <c r="AF584" s="49">
        <f>_xll.qlTenorBasisValue($V$13,AD584,trigger)</f>
        <v>1.4281930822843843E-4</v>
      </c>
      <c r="AG584" s="49">
        <f>_xll.qlTenorBasisForwardRate($V$13,AD584,_xll.ohTrigger($AA$9:$AA$12))</f>
        <v>1.2008248963489855E-2</v>
      </c>
      <c r="AH584" s="49">
        <f>_xll.qlTenorBasisForwardRate2($V$13,AD584,AE584,_xll.ohTrigger($AA$9:$AA$12))</f>
        <v>1.2008248963489855E-2</v>
      </c>
      <c r="AI584" s="49">
        <f>_xll.qlIndexFixing($V$5,_xll.qlInterestRateIndexFixingDate($V$5,AD584,trigger),,trigger)</f>
        <v>1.186237765067024E-2</v>
      </c>
      <c r="AJ584" s="49">
        <f t="shared" si="29"/>
        <v>1.458713128196145E-4</v>
      </c>
      <c r="AK584" s="52">
        <f t="shared" si="30"/>
        <v>0.98785240768548976</v>
      </c>
    </row>
    <row r="585" spans="29:37" x14ac:dyDescent="0.2">
      <c r="AC585" s="44" t="s">
        <v>74</v>
      </c>
      <c r="AD585" s="45">
        <f>_xll.qlCalendarAdvance(calendar,AD584,AC585,,,trigger)</f>
        <v>60412</v>
      </c>
      <c r="AE585" s="45">
        <f>_xll.qlInterestRateIndexMaturity($V$5,AD585,trigger)</f>
        <v>60504</v>
      </c>
      <c r="AF585" s="49">
        <f>_xll.qlTenorBasisValue($V$13,AD585,trigger)</f>
        <v>1.4269263038512757E-4</v>
      </c>
      <c r="AG585" s="49">
        <f>_xll.qlTenorBasisForwardRate($V$13,AD585,_xll.ohTrigger($AA$9:$AA$12))</f>
        <v>1.2057339035007416E-2</v>
      </c>
      <c r="AH585" s="49">
        <f>_xll.qlTenorBasisForwardRate2($V$13,AD585,AE585,_xll.ohTrigger($AA$9:$AA$12))</f>
        <v>1.2057339035007416E-2</v>
      </c>
      <c r="AI585" s="49">
        <f>_xll.qlIndexFixing($V$5,_xll.qlInterestRateIndexFixingDate($V$5,AD585,trigger),,trigger)</f>
        <v>1.1892703297150869E-2</v>
      </c>
      <c r="AJ585" s="49">
        <f t="shared" si="29"/>
        <v>1.6463573785654648E-4</v>
      </c>
      <c r="AK585" s="52">
        <f t="shared" si="30"/>
        <v>0.986345599358321</v>
      </c>
    </row>
    <row r="586" spans="29:37" x14ac:dyDescent="0.2">
      <c r="AC586" s="44" t="s">
        <v>74</v>
      </c>
      <c r="AD586" s="45">
        <f>_xll.qlCalendarAdvance(calendar,AD585,AC586,,,trigger)</f>
        <v>60443</v>
      </c>
      <c r="AE586" s="45">
        <f>_xll.qlInterestRateIndexMaturity($V$5,AD586,trigger)</f>
        <v>60535</v>
      </c>
      <c r="AF586" s="49">
        <f>_xll.qlTenorBasisValue($V$13,AD586,trigger)</f>
        <v>1.4257132995028731E-4</v>
      </c>
      <c r="AG586" s="49">
        <f>_xll.qlTenorBasisForwardRate($V$13,AD586,_xll.ohTrigger($AA$9:$AA$12))</f>
        <v>1.2105329314090233E-2</v>
      </c>
      <c r="AH586" s="49">
        <f>_xll.qlTenorBasisForwardRate2($V$13,AD586,AE586,_xll.ohTrigger($AA$9:$AA$12))</f>
        <v>1.2105329314090233E-2</v>
      </c>
      <c r="AI586" s="49">
        <f>_xll.qlIndexFixing($V$5,_xll.qlInterestRateIndexFixingDate($V$5,AD586,trigger),,trigger)</f>
        <v>1.1922180670716416E-2</v>
      </c>
      <c r="AJ586" s="49">
        <f t="shared" si="29"/>
        <v>1.8314864337381706E-4</v>
      </c>
      <c r="AK586" s="52">
        <f t="shared" si="30"/>
        <v>0.98487041214478666</v>
      </c>
    </row>
    <row r="587" spans="29:37" x14ac:dyDescent="0.2">
      <c r="AC587" s="44" t="s">
        <v>74</v>
      </c>
      <c r="AD587" s="45">
        <f>_xll.qlCalendarAdvance(calendar,AD586,AC587,,,trigger)</f>
        <v>60475</v>
      </c>
      <c r="AE587" s="45">
        <f>_xll.qlInterestRateIndexMaturity($V$5,AD587,trigger)</f>
        <v>60567</v>
      </c>
      <c r="AF587" s="49">
        <f>_xll.qlTenorBasisValue($V$13,AD587,trigger)</f>
        <v>1.4244756452197078E-4</v>
      </c>
      <c r="AG587" s="49">
        <f>_xll.qlTenorBasisForwardRate($V$13,AD587,_xll.ohTrigger($AA$9:$AA$12))</f>
        <v>1.2153072176777854E-2</v>
      </c>
      <c r="AH587" s="49">
        <f>_xll.qlTenorBasisForwardRate2($V$13,AD587,AE587,_xll.ohTrigger($AA$9:$AA$12))</f>
        <v>1.2153072176777854E-2</v>
      </c>
      <c r="AI587" s="49">
        <f>_xll.qlIndexFixing($V$5,_xll.qlInterestRateIndexFixingDate($V$5,AD587,trigger),,trigger)</f>
        <v>1.1953340836438018E-2</v>
      </c>
      <c r="AJ587" s="49">
        <f t="shared" si="29"/>
        <v>1.9973134033983604E-4</v>
      </c>
      <c r="AK587" s="52">
        <f t="shared" si="30"/>
        <v>0.98356536212123524</v>
      </c>
    </row>
    <row r="588" spans="29:37" x14ac:dyDescent="0.2">
      <c r="AC588" s="44" t="s">
        <v>74</v>
      </c>
      <c r="AD588" s="45">
        <f>_xll.qlCalendarAdvance(calendar,AD587,AC588,,,trigger)</f>
        <v>60506</v>
      </c>
      <c r="AE588" s="45">
        <f>_xll.qlInterestRateIndexMaturity($V$5,AD588,trigger)</f>
        <v>60598</v>
      </c>
      <c r="AF588" s="49">
        <f>_xll.qlTenorBasisValue($V$13,AD588,trigger)</f>
        <v>1.4232905373063153E-4</v>
      </c>
      <c r="AG588" s="49">
        <f>_xll.qlTenorBasisForwardRate($V$13,AD588,_xll.ohTrigger($AA$9:$AA$12))</f>
        <v>1.2190662082730999E-2</v>
      </c>
      <c r="AH588" s="49">
        <f>_xll.qlTenorBasisForwardRate2($V$13,AD588,AE588,_xll.ohTrigger($AA$9:$AA$12))</f>
        <v>1.2190662082730999E-2</v>
      </c>
      <c r="AI588" s="49">
        <f>_xll.qlIndexFixing($V$5,_xll.qlInterestRateIndexFixingDate($V$5,AD588,trigger),,trigger)</f>
        <v>1.198399441575462E-2</v>
      </c>
      <c r="AJ588" s="49">
        <f t="shared" si="29"/>
        <v>2.066676669763793E-4</v>
      </c>
      <c r="AK588" s="52">
        <f t="shared" si="30"/>
        <v>0.98304705145841587</v>
      </c>
    </row>
    <row r="589" spans="29:37" x14ac:dyDescent="0.2">
      <c r="AC589" s="44" t="s">
        <v>74</v>
      </c>
      <c r="AD589" s="45">
        <f>_xll.qlCalendarAdvance(calendar,AD588,AC589,,,trigger)</f>
        <v>60538</v>
      </c>
      <c r="AE589" s="45">
        <f>_xll.qlInterestRateIndexMaturity($V$5,AD589,trigger)</f>
        <v>60629</v>
      </c>
      <c r="AF589" s="49">
        <f>_xll.qlTenorBasisValue($V$13,AD589,trigger)</f>
        <v>1.4220813550825396E-4</v>
      </c>
      <c r="AG589" s="49">
        <f>_xll.qlTenorBasisForwardRate($V$13,AD589,_xll.ohTrigger($AA$9:$AA$12))</f>
        <v>1.2219196334327824E-2</v>
      </c>
      <c r="AH589" s="49">
        <f>_xll.qlTenorBasisForwardRate2($V$13,AD589,AE589,_xll.ohTrigger($AA$9:$AA$12))</f>
        <v>1.2219196334327824E-2</v>
      </c>
      <c r="AI589" s="49">
        <f>_xll.qlIndexFixing($V$5,_xll.qlInterestRateIndexFixingDate($V$5,AD589,trigger),,trigger)</f>
        <v>1.201506879670142E-2</v>
      </c>
      <c r="AJ589" s="49">
        <f t="shared" si="29"/>
        <v>2.0412753762640359E-4</v>
      </c>
      <c r="AK589" s="52">
        <f t="shared" si="30"/>
        <v>0.98329452019254815</v>
      </c>
    </row>
    <row r="590" spans="29:37" x14ac:dyDescent="0.2">
      <c r="AC590" s="44" t="s">
        <v>74</v>
      </c>
      <c r="AD590" s="45">
        <f>_xll.qlCalendarAdvance(calendar,AD589,AC590,,,trigger)</f>
        <v>60568</v>
      </c>
      <c r="AE590" s="45">
        <f>_xll.qlInterestRateIndexMaturity($V$5,AD590,trigger)</f>
        <v>60660</v>
      </c>
      <c r="AF590" s="49">
        <f>_xll.qlTenorBasisValue($V$13,AD590,trigger)</f>
        <v>1.4209606615614889E-4</v>
      </c>
      <c r="AG590" s="49">
        <f>_xll.qlTenorBasisForwardRate($V$13,AD590,_xll.ohTrigger($AA$9:$AA$12))</f>
        <v>1.2241075637673791E-2</v>
      </c>
      <c r="AH590" s="49">
        <f>_xll.qlTenorBasisForwardRate2($V$13,AD590,AE590,_xll.ohTrigger($AA$9:$AA$12))</f>
        <v>1.2241075637673791E-2</v>
      </c>
      <c r="AI590" s="49">
        <f>_xll.qlIndexFixing($V$5,_xll.qlInterestRateIndexFixingDate($V$5,AD590,trigger),,trigger)</f>
        <v>1.2045371476110497E-2</v>
      </c>
      <c r="AJ590" s="49">
        <f t="shared" si="29"/>
        <v>1.9570416156329366E-4</v>
      </c>
      <c r="AK590" s="52">
        <f t="shared" si="30"/>
        <v>0.98401250287507547</v>
      </c>
    </row>
    <row r="591" spans="29:37" x14ac:dyDescent="0.2">
      <c r="AC591" s="44" t="s">
        <v>74</v>
      </c>
      <c r="AD591" s="45">
        <f>_xll.qlCalendarAdvance(calendar,AD590,AC591,,,trigger)</f>
        <v>60601</v>
      </c>
      <c r="AE591" s="45">
        <f>_xll.qlInterestRateIndexMaturity($V$5,AD591,trigger)</f>
        <v>60689</v>
      </c>
      <c r="AF591" s="49">
        <f>_xll.qlTenorBasisValue($V$13,AD591,trigger)</f>
        <v>1.4197421705383124E-4</v>
      </c>
      <c r="AG591" s="49">
        <f>_xll.qlTenorBasisForwardRate($V$13,AD591,_xll.ohTrigger($AA$9:$AA$12))</f>
        <v>1.2262093482319518E-2</v>
      </c>
      <c r="AH591" s="49">
        <f>_xll.qlTenorBasisForwardRate2($V$13,AD591,AE591,_xll.ohTrigger($AA$9:$AA$12))</f>
        <v>1.2262093482319518E-2</v>
      </c>
      <c r="AI591" s="49">
        <f>_xll.qlIndexFixing($V$5,_xll.qlInterestRateIndexFixingDate($V$5,AD591,trigger),,trigger)</f>
        <v>1.2074907091793496E-2</v>
      </c>
      <c r="AJ591" s="49">
        <f t="shared" si="29"/>
        <v>1.8718639052602189E-4</v>
      </c>
      <c r="AK591" s="52">
        <f t="shared" si="30"/>
        <v>0.98473454872971544</v>
      </c>
    </row>
    <row r="592" spans="29:37" x14ac:dyDescent="0.2">
      <c r="AC592" s="44" t="s">
        <v>74</v>
      </c>
      <c r="AD592" s="45">
        <f>_xll.qlCalendarAdvance(calendar,AD591,AC592,,,trigger)</f>
        <v>60631</v>
      </c>
      <c r="AE592" s="45">
        <f>_xll.qlInterestRateIndexMaturity($V$5,AD592,trigger)</f>
        <v>60721</v>
      </c>
      <c r="AF592" s="49">
        <f>_xll.qlTenorBasisValue($V$13,AD592,trigger)</f>
        <v>1.418647281825745E-4</v>
      </c>
      <c r="AG592" s="49">
        <f>_xll.qlTenorBasisForwardRate($V$13,AD592,_xll.ohTrigger($AA$9:$AA$12))</f>
        <v>1.2284258750914212E-2</v>
      </c>
      <c r="AH592" s="49">
        <f>_xll.qlTenorBasisForwardRate2($V$13,AD592,AE592,_xll.ohTrigger($AA$9:$AA$12))</f>
        <v>1.2284258750914212E-2</v>
      </c>
      <c r="AI592" s="49">
        <f>_xll.qlIndexFixing($V$5,_xll.qlInterestRateIndexFixingDate($V$5,AD592,trigger),,trigger)</f>
        <v>1.2105378659533095E-2</v>
      </c>
      <c r="AJ592" s="49">
        <f t="shared" si="29"/>
        <v>1.7888009138111727E-4</v>
      </c>
      <c r="AK592" s="52">
        <f t="shared" si="30"/>
        <v>0.98543826737874562</v>
      </c>
    </row>
    <row r="593" spans="29:37" x14ac:dyDescent="0.2">
      <c r="AC593" s="44" t="s">
        <v>74</v>
      </c>
      <c r="AD593" s="45">
        <f>_xll.qlCalendarAdvance(calendar,AD592,AC593,,,trigger)</f>
        <v>60664</v>
      </c>
      <c r="AE593" s="45">
        <f>_xll.qlInterestRateIndexMaturity($V$5,AD593,trigger)</f>
        <v>60755</v>
      </c>
      <c r="AF593" s="49">
        <f>_xll.qlTenorBasisValue($V$13,AD593,trigger)</f>
        <v>1.4174568559366016E-4</v>
      </c>
      <c r="AG593" s="49">
        <f>_xll.qlTenorBasisForwardRate($V$13,AD593,_xll.ohTrigger($AA$9:$AA$12))</f>
        <v>1.2307859258747302E-2</v>
      </c>
      <c r="AH593" s="49">
        <f>_xll.qlTenorBasisForwardRate2($V$13,AD593,AE593,_xll.ohTrigger($AA$9:$AA$12))</f>
        <v>1.2307859258747302E-2</v>
      </c>
      <c r="AI593" s="49">
        <f>_xll.qlIndexFixing($V$5,_xll.qlInterestRateIndexFixingDate($V$5,AD593,trigger),,trigger)</f>
        <v>1.2137780758763895E-2</v>
      </c>
      <c r="AJ593" s="49">
        <f t="shared" si="29"/>
        <v>1.700784999834077E-4</v>
      </c>
      <c r="AK593" s="52">
        <f t="shared" si="30"/>
        <v>0.98618130932375336</v>
      </c>
    </row>
    <row r="594" spans="29:37" x14ac:dyDescent="0.2">
      <c r="AC594" s="44" t="s">
        <v>74</v>
      </c>
      <c r="AD594" s="45">
        <f>_xll.qlCalendarAdvance(calendar,AD593,AC594,,,trigger)</f>
        <v>60692</v>
      </c>
      <c r="AE594" s="45">
        <f>_xll.qlInterestRateIndexMaturity($V$5,AD594,trigger)</f>
        <v>60784</v>
      </c>
      <c r="AF594" s="49">
        <f>_xll.qlTenorBasisValue($V$13,AD594,trigger)</f>
        <v>1.4164581349919583E-4</v>
      </c>
      <c r="AG594" s="49">
        <f>_xll.qlTenorBasisForwardRate($V$13,AD594,_xll.ohTrigger($AA$9:$AA$12))</f>
        <v>1.2327876480031063E-2</v>
      </c>
      <c r="AH594" s="49">
        <f>_xll.qlTenorBasisForwardRate2($V$13,AD594,AE594,_xll.ohTrigger($AA$9:$AA$12))</f>
        <v>1.2327876480031063E-2</v>
      </c>
      <c r="AI594" s="49">
        <f>_xll.qlIndexFixing($V$5,_xll.qlInterestRateIndexFixingDate($V$5,AD594,trigger),,trigger)</f>
        <v>1.2165136391525052E-2</v>
      </c>
      <c r="AJ594" s="49">
        <f t="shared" si="29"/>
        <v>1.6274008850601131E-4</v>
      </c>
      <c r="AK594" s="52">
        <f t="shared" si="30"/>
        <v>0.98679901694589323</v>
      </c>
    </row>
    <row r="595" spans="29:37" x14ac:dyDescent="0.2">
      <c r="AC595" s="44" t="s">
        <v>74</v>
      </c>
      <c r="AD595" s="45">
        <f>_xll.qlCalendarAdvance(calendar,AD594,AC595,,,trigger)</f>
        <v>60723</v>
      </c>
      <c r="AE595" s="45">
        <f>_xll.qlInterestRateIndexMaturity($V$5,AD595,trigger)</f>
        <v>60814</v>
      </c>
      <c r="AF595" s="49">
        <f>_xll.qlTenorBasisValue($V$13,AD595,trigger)</f>
        <v>1.415364415306435E-4</v>
      </c>
      <c r="AG595" s="49">
        <f>_xll.qlTenorBasisForwardRate($V$13,AD595,_xll.ohTrigger($AA$9:$AA$12))</f>
        <v>1.2348766984232144E-2</v>
      </c>
      <c r="AH595" s="49">
        <f>_xll.qlTenorBasisForwardRate2($V$13,AD595,AE595,_xll.ohTrigger($AA$9:$AA$12))</f>
        <v>1.2348766984232144E-2</v>
      </c>
      <c r="AI595" s="49">
        <f>_xll.qlIndexFixing($V$5,_xll.qlInterestRateIndexFixingDate($V$5,AD595,trigger),,trigger)</f>
        <v>1.2193744175140535E-2</v>
      </c>
      <c r="AJ595" s="49">
        <f t="shared" si="29"/>
        <v>1.5502280909160913E-4</v>
      </c>
      <c r="AK595" s="52">
        <f t="shared" si="30"/>
        <v>0.98744629246874982</v>
      </c>
    </row>
    <row r="596" spans="29:37" x14ac:dyDescent="0.2">
      <c r="AC596" s="44" t="s">
        <v>74</v>
      </c>
      <c r="AD596" s="45">
        <f>_xll.qlCalendarAdvance(calendar,AD595,AC596,,,trigger)</f>
        <v>60755</v>
      </c>
      <c r="AE596" s="45">
        <f>_xll.qlInterestRateIndexMaturity($V$5,AD596,trigger)</f>
        <v>60847</v>
      </c>
      <c r="AF596" s="49">
        <f>_xll.qlTenorBasisValue($V$13,AD596,trigger)</f>
        <v>1.4142485050622618E-4</v>
      </c>
      <c r="AG596" s="49">
        <f>_xll.qlTenorBasisForwardRate($V$13,AD596,_xll.ohTrigger($AA$9:$AA$12))</f>
        <v>1.2371351028055229E-2</v>
      </c>
      <c r="AH596" s="49">
        <f>_xll.qlTenorBasisForwardRate2($V$13,AD596,AE596,_xll.ohTrigger($AA$9:$AA$12))</f>
        <v>1.2371351028055229E-2</v>
      </c>
      <c r="AI596" s="49">
        <f>_xll.qlIndexFixing($V$5,_xll.qlInterestRateIndexFixingDate($V$5,AD596,trigger),,trigger)</f>
        <v>1.2224368843943604E-2</v>
      </c>
      <c r="AJ596" s="49">
        <f t="shared" si="29"/>
        <v>1.4698218411162561E-4</v>
      </c>
      <c r="AK596" s="52">
        <f t="shared" si="30"/>
        <v>0.98811914852482108</v>
      </c>
    </row>
    <row r="597" spans="29:37" x14ac:dyDescent="0.2">
      <c r="AC597" s="44" t="s">
        <v>74</v>
      </c>
      <c r="AD597" s="45">
        <f>_xll.qlCalendarAdvance(calendar,AD596,AC597,,,trigger)</f>
        <v>60786</v>
      </c>
      <c r="AE597" s="45">
        <f>_xll.qlInterestRateIndexMaturity($V$5,AD597,trigger)</f>
        <v>60878</v>
      </c>
      <c r="AF597" s="49">
        <f>_xll.qlTenorBasisValue($V$13,AD597,trigger)</f>
        <v>1.4131800060934388E-4</v>
      </c>
      <c r="AG597" s="49">
        <f>_xll.qlTenorBasisForwardRate($V$13,AD597,_xll.ohTrigger($AA$9:$AA$12))</f>
        <v>1.2392582708277E-2</v>
      </c>
      <c r="AH597" s="49">
        <f>_xll.qlTenorBasisForwardRate2($V$13,AD597,AE597,_xll.ohTrigger($AA$9:$AA$12))</f>
        <v>1.2392582708277E-2</v>
      </c>
      <c r="AI597" s="49">
        <f>_xll.qlIndexFixing($V$5,_xll.qlInterestRateIndexFixingDate($V$5,AD597,trigger),,trigger)</f>
        <v>1.2253115273622862E-2</v>
      </c>
      <c r="AJ597" s="49">
        <f t="shared" si="29"/>
        <v>1.3946743465413809E-4</v>
      </c>
      <c r="AK597" s="52">
        <f t="shared" si="30"/>
        <v>0.98874589438398597</v>
      </c>
    </row>
    <row r="598" spans="29:37" x14ac:dyDescent="0.2">
      <c r="AC598" s="44" t="s">
        <v>74</v>
      </c>
      <c r="AD598" s="45">
        <f>_xll.qlCalendarAdvance(calendar,AD597,AC598,,,trigger)</f>
        <v>60818</v>
      </c>
      <c r="AE598" s="45">
        <f>_xll.qlInterestRateIndexMaturity($V$5,AD598,trigger)</f>
        <v>60910</v>
      </c>
      <c r="AF598" s="49">
        <f>_xll.qlTenorBasisValue($V$13,AD598,trigger)</f>
        <v>1.4120898358824477E-4</v>
      </c>
      <c r="AG598" s="49">
        <f>_xll.qlTenorBasisForwardRate($V$13,AD598,_xll.ohTrigger($AA$9:$AA$12))</f>
        <v>1.241438590433256E-2</v>
      </c>
      <c r="AH598" s="49">
        <f>_xll.qlTenorBasisForwardRate2($V$13,AD598,AE598,_xll.ohTrigger($AA$9:$AA$12))</f>
        <v>1.241438590433256E-2</v>
      </c>
      <c r="AI598" s="49">
        <f>_xll.qlIndexFixing($V$5,_xll.qlInterestRateIndexFixingDate($V$5,AD598,trigger),,trigger)</f>
        <v>1.2282512475359234E-2</v>
      </c>
      <c r="AJ598" s="49">
        <f t="shared" si="29"/>
        <v>1.3187342897332671E-4</v>
      </c>
      <c r="AK598" s="52">
        <f t="shared" si="30"/>
        <v>0.98937736993278869</v>
      </c>
    </row>
    <row r="599" spans="29:37" x14ac:dyDescent="0.2">
      <c r="AC599" s="44" t="s">
        <v>74</v>
      </c>
      <c r="AD599" s="45">
        <f>_xll.qlCalendarAdvance(calendar,AD598,AC599,,,trigger)</f>
        <v>60849</v>
      </c>
      <c r="AE599" s="45">
        <f>_xll.qlInterestRateIndexMaturity($V$5,AD599,trigger)</f>
        <v>60941</v>
      </c>
      <c r="AF599" s="49">
        <f>_xll.qlTenorBasisValue($V$13,AD599,trigger)</f>
        <v>1.411045990601277E-4</v>
      </c>
      <c r="AG599" s="49">
        <f>_xll.qlTenorBasisForwardRate($V$13,AD599,_xll.ohTrigger($AA$9:$AA$12))</f>
        <v>1.2435396255782499E-2</v>
      </c>
      <c r="AH599" s="49">
        <f>_xll.qlTenorBasisForwardRate2($V$13,AD599,AE599,_xll.ohTrigger($AA$9:$AA$12))</f>
        <v>1.2435396255782499E-2</v>
      </c>
      <c r="AI599" s="49">
        <f>_xll.qlIndexFixing($V$5,_xll.qlInterestRateIndexFixingDate($V$5,AD599,trigger),,trigger)</f>
        <v>1.2310723118147116E-2</v>
      </c>
      <c r="AJ599" s="49">
        <f t="shared" si="29"/>
        <v>1.2467313763538275E-4</v>
      </c>
      <c r="AK599" s="52">
        <f t="shared" si="30"/>
        <v>0.98997433334081253</v>
      </c>
    </row>
    <row r="600" spans="29:37" x14ac:dyDescent="0.2">
      <c r="AC600" s="44" t="s">
        <v>74</v>
      </c>
      <c r="AD600" s="45">
        <f>_xll.qlCalendarAdvance(calendar,AD599,AC600,,,trigger)</f>
        <v>60881</v>
      </c>
      <c r="AE600" s="45">
        <f>_xll.qlInterestRateIndexMaturity($V$5,AD600,trigger)</f>
        <v>60972</v>
      </c>
      <c r="AF600" s="49">
        <f>_xll.qlTenorBasisValue($V$13,AD600,trigger)</f>
        <v>1.4099809814833663E-4</v>
      </c>
      <c r="AG600" s="49">
        <f>_xll.qlTenorBasisForwardRate($V$13,AD600,_xll.ohTrigger($AA$9:$AA$12))</f>
        <v>1.2456417024745512E-2</v>
      </c>
      <c r="AH600" s="49">
        <f>_xll.qlTenorBasisForwardRate2($V$13,AD600,AE600,_xll.ohTrigger($AA$9:$AA$12))</f>
        <v>1.2456417024745512E-2</v>
      </c>
      <c r="AI600" s="49">
        <f>_xll.qlIndexFixing($V$5,_xll.qlInterestRateIndexFixingDate($V$5,AD600,trigger),,trigger)</f>
        <v>1.2338909562636679E-2</v>
      </c>
      <c r="AJ600" s="49">
        <f t="shared" si="29"/>
        <v>1.1750746210883317E-4</v>
      </c>
      <c r="AK600" s="52">
        <f t="shared" si="30"/>
        <v>0.99056651187292488</v>
      </c>
    </row>
    <row r="601" spans="29:37" x14ac:dyDescent="0.2">
      <c r="AC601" s="44" t="s">
        <v>74</v>
      </c>
      <c r="AD601" s="45">
        <f>_xll.qlCalendarAdvance(calendar,AD600,AC601,,,trigger)</f>
        <v>60911</v>
      </c>
      <c r="AE601" s="45">
        <f>_xll.qlInterestRateIndexMaturity($V$5,AD601,trigger)</f>
        <v>61003</v>
      </c>
      <c r="AF601" s="49">
        <f>_xll.qlTenorBasisValue($V$13,AD601,trigger)</f>
        <v>1.408993947529082E-4</v>
      </c>
      <c r="AG601" s="49">
        <f>_xll.qlTenorBasisForwardRate($V$13,AD601,_xll.ohTrigger($AA$9:$AA$12))</f>
        <v>1.2477081264479509E-2</v>
      </c>
      <c r="AH601" s="49">
        <f>_xll.qlTenorBasisForwardRate2($V$13,AD601,AE601,_xll.ohTrigger($AA$9:$AA$12))</f>
        <v>1.2477081264479509E-2</v>
      </c>
      <c r="AI601" s="49">
        <f>_xll.qlIndexFixing($V$5,_xll.qlInterestRateIndexFixingDate($V$5,AD601,trigger),,trigger)</f>
        <v>1.2366353448631023E-2</v>
      </c>
      <c r="AJ601" s="49">
        <f t="shared" si="29"/>
        <v>1.1072781584848569E-4</v>
      </c>
      <c r="AK601" s="52">
        <f t="shared" si="30"/>
        <v>0.99112550335279836</v>
      </c>
    </row>
    <row r="602" spans="29:37" x14ac:dyDescent="0.2">
      <c r="AC602" s="44" t="s">
        <v>74</v>
      </c>
      <c r="AD602" s="45">
        <f>_xll.qlCalendarAdvance(calendar,AD601,AC602,,,trigger)</f>
        <v>60944</v>
      </c>
      <c r="AE602" s="45">
        <f>_xll.qlInterestRateIndexMaturity($V$5,AD602,trigger)</f>
        <v>61036</v>
      </c>
      <c r="AF602" s="49">
        <f>_xll.qlTenorBasisValue($V$13,AD602,trigger)</f>
        <v>1.4079208207582253E-4</v>
      </c>
      <c r="AG602" s="49">
        <f>_xll.qlTenorBasisForwardRate($V$13,AD602,_xll.ohTrigger($AA$9:$AA$12))</f>
        <v>1.2499082355486798E-2</v>
      </c>
      <c r="AH602" s="49">
        <f>_xll.qlTenorBasisForwardRate2($V$13,AD602,AE602,_xll.ohTrigger($AA$9:$AA$12))</f>
        <v>1.2499082355486798E-2</v>
      </c>
      <c r="AI602" s="49">
        <f>_xll.qlIndexFixing($V$5,_xll.qlInterestRateIndexFixingDate($V$5,AD602,trigger),,trigger)</f>
        <v>1.239553308244893E-2</v>
      </c>
      <c r="AJ602" s="49">
        <f t="shared" si="29"/>
        <v>1.0354927303786801E-4</v>
      </c>
      <c r="AK602" s="52">
        <f t="shared" si="30"/>
        <v>0.99171544997522054</v>
      </c>
    </row>
    <row r="603" spans="29:37" x14ac:dyDescent="0.2">
      <c r="AC603" s="44" t="s">
        <v>74</v>
      </c>
      <c r="AD603" s="45">
        <f>_xll.qlCalendarAdvance(calendar,AD602,AC603,,,trigger)</f>
        <v>60974</v>
      </c>
      <c r="AE603" s="45">
        <f>_xll.qlInterestRateIndexMaturity($V$5,AD603,trigger)</f>
        <v>61064</v>
      </c>
      <c r="AF603" s="49">
        <f>_xll.qlTenorBasisValue($V$13,AD603,trigger)</f>
        <v>1.406956587311637E-4</v>
      </c>
      <c r="AG603" s="49">
        <f>_xll.qlTenorBasisForwardRate($V$13,AD603,_xll.ohTrigger($AA$9:$AA$12))</f>
        <v>1.2517874938033025E-2</v>
      </c>
      <c r="AH603" s="49">
        <f>_xll.qlTenorBasisForwardRate2($V$13,AD603,AE603,_xll.ohTrigger($AA$9:$AA$12))</f>
        <v>1.2517874938033025E-2</v>
      </c>
      <c r="AI603" s="49">
        <f>_xll.qlIndexFixing($V$5,_xll.qlInterestRateIndexFixingDate($V$5,AD603,trigger),,trigger)</f>
        <v>1.2420505207443533E-2</v>
      </c>
      <c r="AJ603" s="49">
        <f t="shared" si="29"/>
        <v>9.736973058949161E-5</v>
      </c>
      <c r="AK603" s="52">
        <f t="shared" si="30"/>
        <v>0.9922215447053514</v>
      </c>
    </row>
    <row r="604" spans="29:37" x14ac:dyDescent="0.2">
      <c r="AC604" s="44" t="s">
        <v>74</v>
      </c>
      <c r="AD604" s="45">
        <f>_xll.qlCalendarAdvance(calendar,AD603,AC604,,,trigger)</f>
        <v>61007</v>
      </c>
      <c r="AE604" s="45">
        <f>_xll.qlInterestRateIndexMaturity($V$5,AD604,trigger)</f>
        <v>61098</v>
      </c>
      <c r="AF604" s="49">
        <f>_xll.qlTenorBasisValue($V$13,AD604,trigger)</f>
        <v>1.4059082569519687E-4</v>
      </c>
      <c r="AG604" s="49">
        <f>_xll.qlTenorBasisForwardRate($V$13,AD604,_xll.ohTrigger($AA$9:$AA$12))</f>
        <v>1.2540171053390725E-2</v>
      </c>
      <c r="AH604" s="49">
        <f>_xll.qlTenorBasisForwardRate2($V$13,AD604,AE604,_xll.ohTrigger($AA$9:$AA$12))</f>
        <v>1.2540171053390725E-2</v>
      </c>
      <c r="AI604" s="49">
        <f>_xll.qlIndexFixing($V$5,_xll.qlInterestRateIndexFixingDate($V$5,AD604,trigger),,trigger)</f>
        <v>1.2449765763747718E-2</v>
      </c>
      <c r="AJ604" s="49">
        <f t="shared" si="29"/>
        <v>9.0405289643007494E-5</v>
      </c>
      <c r="AK604" s="52">
        <f t="shared" si="30"/>
        <v>0.99279074509764653</v>
      </c>
    </row>
    <row r="605" spans="29:37" x14ac:dyDescent="0.2">
      <c r="AC605" s="44" t="s">
        <v>74</v>
      </c>
      <c r="AD605" s="45">
        <f>_xll.qlCalendarAdvance(calendar,AD604,AC605,,,trigger)</f>
        <v>61038</v>
      </c>
      <c r="AE605" s="45">
        <f>_xll.qlInterestRateIndexMaturity($V$5,AD605,trigger)</f>
        <v>61127</v>
      </c>
      <c r="AF605" s="49">
        <f>_xll.qlTenorBasisValue($V$13,AD605,trigger)</f>
        <v>1.4049350922846359E-4</v>
      </c>
      <c r="AG605" s="49">
        <f>_xll.qlTenorBasisForwardRate($V$13,AD605,_xll.ohTrigger($AA$9:$AA$12))</f>
        <v>1.2559389578523948E-2</v>
      </c>
      <c r="AH605" s="49">
        <f>_xll.qlTenorBasisForwardRate2($V$13,AD605,AE605,_xll.ohTrigger($AA$9:$AA$12))</f>
        <v>1.2559389578523948E-2</v>
      </c>
      <c r="AI605" s="49">
        <f>_xll.qlIndexFixing($V$5,_xll.qlInterestRateIndexFixingDate($V$5,AD605,trigger),,trigger)</f>
        <v>1.2475090334676923E-2</v>
      </c>
      <c r="AJ605" s="49">
        <f t="shared" si="29"/>
        <v>8.429924384702539E-5</v>
      </c>
      <c r="AK605" s="52">
        <f t="shared" si="30"/>
        <v>0.99328795055524244</v>
      </c>
    </row>
    <row r="606" spans="29:37" x14ac:dyDescent="0.2">
      <c r="AC606" s="44" t="s">
        <v>74</v>
      </c>
      <c r="AD606" s="45">
        <f>_xll.qlCalendarAdvance(calendar,AD605,AC606,,,trigger)</f>
        <v>61066</v>
      </c>
      <c r="AE606" s="45">
        <f>_xll.qlInterestRateIndexMaturity($V$5,AD606,trigger)</f>
        <v>61158</v>
      </c>
      <c r="AF606" s="49">
        <f>_xll.qlTenorBasisValue($V$13,AD606,trigger)</f>
        <v>1.4040656821650473E-4</v>
      </c>
      <c r="AG606" s="49">
        <f>_xll.qlTenorBasisForwardRate($V$13,AD606,_xll.ohTrigger($AA$9:$AA$12))</f>
        <v>1.2579260132296769E-2</v>
      </c>
      <c r="AH606" s="49">
        <f>_xll.qlTenorBasisForwardRate2($V$13,AD606,AE606,_xll.ohTrigger($AA$9:$AA$12))</f>
        <v>1.2579260132296769E-2</v>
      </c>
      <c r="AI606" s="49">
        <f>_xll.qlIndexFixing($V$5,_xll.qlInterestRateIndexFixingDate($V$5,AD606,trigger),,trigger)</f>
        <v>1.2500815110928536E-2</v>
      </c>
      <c r="AJ606" s="49">
        <f t="shared" si="29"/>
        <v>7.8445021368233475E-5</v>
      </c>
      <c r="AK606" s="52">
        <f t="shared" si="30"/>
        <v>0.99376393996600576</v>
      </c>
    </row>
    <row r="607" spans="29:37" x14ac:dyDescent="0.2">
      <c r="AC607" s="44" t="s">
        <v>74</v>
      </c>
      <c r="AD607" s="45">
        <f>_xll.qlCalendarAdvance(calendar,AD606,AC607,,,trigger)</f>
        <v>61098</v>
      </c>
      <c r="AE607" s="45">
        <f>_xll.qlInterestRateIndexMaturity($V$5,AD607,trigger)</f>
        <v>61189</v>
      </c>
      <c r="AF607" s="49">
        <f>_xll.qlTenorBasisValue($V$13,AD607,trigger)</f>
        <v>1.4030830799911898E-4</v>
      </c>
      <c r="AG607" s="49">
        <f>_xll.qlTenorBasisForwardRate($V$13,AD607,_xll.ohTrigger($AA$9:$AA$12))</f>
        <v>1.2599437850881511E-2</v>
      </c>
      <c r="AH607" s="49">
        <f>_xll.qlTenorBasisForwardRate2($V$13,AD607,AE607,_xll.ohTrigger($AA$9:$AA$12))</f>
        <v>1.2599437850881511E-2</v>
      </c>
      <c r="AI607" s="49">
        <f>_xll.qlIndexFixing($V$5,_xll.qlInterestRateIndexFixingDate($V$5,AD607,trigger),,trigger)</f>
        <v>1.2527119592309613E-2</v>
      </c>
      <c r="AJ607" s="49">
        <f t="shared" si="29"/>
        <v>7.2318258571898303E-5</v>
      </c>
      <c r="AK607" s="52">
        <f t="shared" si="30"/>
        <v>0.99426019958764755</v>
      </c>
    </row>
    <row r="608" spans="29:37" x14ac:dyDescent="0.2">
      <c r="AC608" s="44" t="s">
        <v>74</v>
      </c>
      <c r="AD608" s="45">
        <f>_xll.qlCalendarAdvance(calendar,AD607,AC608,,,trigger)</f>
        <v>61128</v>
      </c>
      <c r="AE608" s="45">
        <f>_xll.qlInterestRateIndexMaturity($V$5,AD608,trigger)</f>
        <v>61220</v>
      </c>
      <c r="AF608" s="49">
        <f>_xll.qlTenorBasisValue($V$13,AD608,trigger)</f>
        <v>1.4021724404872997E-4</v>
      </c>
      <c r="AG608" s="49">
        <f>_xll.qlTenorBasisForwardRate($V$13,AD608,_xll.ohTrigger($AA$9:$AA$12))</f>
        <v>1.2619284276895352E-2</v>
      </c>
      <c r="AH608" s="49">
        <f>_xll.qlTenorBasisForwardRate2($V$13,AD608,AE608,_xll.ohTrigger($AA$9:$AA$12))</f>
        <v>1.2619284276895352E-2</v>
      </c>
      <c r="AI608" s="49">
        <f>_xll.qlIndexFixing($V$5,_xll.qlInterestRateIndexFixingDate($V$5,AD608,trigger),,trigger)</f>
        <v>1.2552753996428842E-2</v>
      </c>
      <c r="AJ608" s="49">
        <f t="shared" si="29"/>
        <v>6.65302804665098E-5</v>
      </c>
      <c r="AK608" s="52">
        <f t="shared" si="30"/>
        <v>0.9947278879683914</v>
      </c>
    </row>
    <row r="609" spans="29:37" x14ac:dyDescent="0.2">
      <c r="AC609" s="44" t="s">
        <v>74</v>
      </c>
      <c r="AD609" s="45">
        <f>_xll.qlCalendarAdvance(calendar,AD608,AC609,,,trigger)</f>
        <v>61161</v>
      </c>
      <c r="AE609" s="45">
        <f>_xll.qlInterestRateIndexMaturity($V$5,AD609,trigger)</f>
        <v>61253</v>
      </c>
      <c r="AF609" s="49">
        <f>_xll.qlTenorBasisValue($V$13,AD609,trigger)</f>
        <v>1.401182394653049E-4</v>
      </c>
      <c r="AG609" s="49">
        <f>_xll.qlTenorBasisForwardRate($V$13,AD609,_xll.ohTrigger($AA$9:$AA$12))</f>
        <v>1.2640382906623022E-2</v>
      </c>
      <c r="AH609" s="49">
        <f>_xll.qlTenorBasisForwardRate2($V$13,AD609,AE609,_xll.ohTrigger($AA$9:$AA$12))</f>
        <v>1.2640382906623022E-2</v>
      </c>
      <c r="AI609" s="49">
        <f>_xll.qlIndexFixing($V$5,_xll.qlInterestRateIndexFixingDate($V$5,AD609,trigger),,trigger)</f>
        <v>1.2579968767401278E-2</v>
      </c>
      <c r="AJ609" s="49">
        <f t="shared" si="29"/>
        <v>6.0414139221743463E-5</v>
      </c>
      <c r="AK609" s="52">
        <f t="shared" si="30"/>
        <v>0.99522054516322533</v>
      </c>
    </row>
    <row r="610" spans="29:37" x14ac:dyDescent="0.2">
      <c r="AC610" s="44" t="s">
        <v>74</v>
      </c>
      <c r="AD610" s="45">
        <f>_xll.qlCalendarAdvance(calendar,AD609,AC610,,,trigger)</f>
        <v>61191</v>
      </c>
      <c r="AE610" s="45">
        <f>_xll.qlInterestRateIndexMaturity($V$5,AD610,trigger)</f>
        <v>61283</v>
      </c>
      <c r="AF610" s="49">
        <f>_xll.qlTenorBasisValue($V$13,AD610,trigger)</f>
        <v>1.4002928323420699E-4</v>
      </c>
      <c r="AG610" s="49">
        <f>_xll.qlTenorBasisForwardRate($V$13,AD610,_xll.ohTrigger($AA$9:$AA$12))</f>
        <v>1.2659438030001339E-2</v>
      </c>
      <c r="AH610" s="49">
        <f>_xll.qlTenorBasisForwardRate2($V$13,AD610,AE610,_xll.ohTrigger($AA$9:$AA$12))</f>
        <v>1.2659438030001339E-2</v>
      </c>
      <c r="AI610" s="49">
        <f>_xll.qlIndexFixing($V$5,_xll.qlInterestRateIndexFixingDate($V$5,AD610,trigger),,trigger)</f>
        <v>1.2604450154841153E-2</v>
      </c>
      <c r="AJ610" s="49">
        <f t="shared" si="29"/>
        <v>5.4987875160185037E-5</v>
      </c>
      <c r="AK610" s="52">
        <f t="shared" si="30"/>
        <v>0.99565637313205602</v>
      </c>
    </row>
    <row r="611" spans="29:37" x14ac:dyDescent="0.2">
      <c r="AC611" s="44" t="s">
        <v>74</v>
      </c>
      <c r="AD611" s="45">
        <f>_xll.qlCalendarAdvance(calendar,AD610,AC611,,,trigger)</f>
        <v>61224</v>
      </c>
      <c r="AE611" s="45">
        <f>_xll.qlInterestRateIndexMaturity($V$5,AD611,trigger)</f>
        <v>61316</v>
      </c>
      <c r="AF611" s="49">
        <f>_xll.qlTenorBasisValue($V$13,AD611,trigger)</f>
        <v>1.399325708036769E-4</v>
      </c>
      <c r="AG611" s="49">
        <f>_xll.qlTenorBasisForwardRate($V$13,AD611,_xll.ohTrigger($AA$9:$AA$12))</f>
        <v>1.268025886780042E-2</v>
      </c>
      <c r="AH611" s="49">
        <f>_xll.qlTenorBasisForwardRate2($V$13,AD611,AE611,_xll.ohTrigger($AA$9:$AA$12))</f>
        <v>1.268025886780042E-2</v>
      </c>
      <c r="AI611" s="49">
        <f>_xll.qlIndexFixing($V$5,_xll.qlInterestRateIndexFixingDate($V$5,AD611,trigger),,trigger)</f>
        <v>1.2631094430543435E-2</v>
      </c>
      <c r="AJ611" s="49">
        <f t="shared" si="29"/>
        <v>4.9164437256984939E-5</v>
      </c>
      <c r="AK611" s="52">
        <f t="shared" si="30"/>
        <v>0.9961227576053806</v>
      </c>
    </row>
    <row r="612" spans="29:37" x14ac:dyDescent="0.2">
      <c r="AC612" s="44" t="s">
        <v>74</v>
      </c>
      <c r="AD612" s="45">
        <f>_xll.qlCalendarAdvance(calendar,AD611,AC612,,,trigger)</f>
        <v>61255</v>
      </c>
      <c r="AE612" s="45">
        <f>_xll.qlInterestRateIndexMaturity($V$5,AD612,trigger)</f>
        <v>61346</v>
      </c>
      <c r="AF612" s="49">
        <f>_xll.qlTenorBasisValue($V$13,AD612,trigger)</f>
        <v>1.3984279479484858E-4</v>
      </c>
      <c r="AG612" s="49">
        <f>_xll.qlTenorBasisForwardRate($V$13,AD612,_xll.ohTrigger($AA$9:$AA$12))</f>
        <v>1.2699147805062276E-2</v>
      </c>
      <c r="AH612" s="49">
        <f>_xll.qlTenorBasisForwardRate2($V$13,AD612,AE612,_xll.ohTrigger($AA$9:$AA$12))</f>
        <v>1.2699147805062276E-2</v>
      </c>
      <c r="AI612" s="49">
        <f>_xll.qlIndexFixing($V$5,_xll.qlInterestRateIndexFixingDate($V$5,AD612,trigger),,trigger)</f>
        <v>1.2655234352879569E-2</v>
      </c>
      <c r="AJ612" s="49">
        <f t="shared" si="29"/>
        <v>4.3913452182707535E-5</v>
      </c>
      <c r="AK612" s="52">
        <f t="shared" si="30"/>
        <v>0.99654201582210089</v>
      </c>
    </row>
    <row r="613" spans="29:37" x14ac:dyDescent="0.2">
      <c r="AC613" s="44" t="s">
        <v>74</v>
      </c>
      <c r="AD613" s="45">
        <f>_xll.qlCalendarAdvance(calendar,AD612,AC613,,,trigger)</f>
        <v>61287</v>
      </c>
      <c r="AE613" s="45">
        <f>_xll.qlInterestRateIndexMaturity($V$5,AD613,trigger)</f>
        <v>61379</v>
      </c>
      <c r="AF613" s="49">
        <f>_xll.qlTenorBasisValue($V$13,AD613,trigger)</f>
        <v>1.3975120256840855E-4</v>
      </c>
      <c r="AG613" s="49">
        <f>_xll.qlTenorBasisForwardRate($V$13,AD613,_xll.ohTrigger($AA$9:$AA$12))</f>
        <v>1.2719594168066992E-2</v>
      </c>
      <c r="AH613" s="49">
        <f>_xll.qlTenorBasisForwardRate2($V$13,AD613,AE613,_xll.ohTrigger($AA$9:$AA$12))</f>
        <v>1.2719594168066992E-2</v>
      </c>
      <c r="AI613" s="49">
        <f>_xll.qlIndexFixing($V$5,_xll.qlInterestRateIndexFixingDate($V$5,AD613,trigger),,trigger)</f>
        <v>1.2681130934030083E-2</v>
      </c>
      <c r="AJ613" s="49">
        <f t="shared" si="29"/>
        <v>3.8463234036908642E-5</v>
      </c>
      <c r="AK613" s="52">
        <f t="shared" si="30"/>
        <v>0.99697606436740949</v>
      </c>
    </row>
    <row r="614" spans="29:37" x14ac:dyDescent="0.2">
      <c r="AC614" s="44" t="s">
        <v>74</v>
      </c>
      <c r="AD614" s="45">
        <f>_xll.qlCalendarAdvance(calendar,AD613,AC614,,,trigger)</f>
        <v>61318</v>
      </c>
      <c r="AE614" s="45">
        <f>_xll.qlInterestRateIndexMaturity($V$5,AD614,trigger)</f>
        <v>61410</v>
      </c>
      <c r="AF614" s="49">
        <f>_xll.qlTenorBasisValue($V$13,AD614,trigger)</f>
        <v>1.3966350680088649E-4</v>
      </c>
      <c r="AG614" s="49">
        <f>_xll.qlTenorBasisForwardRate($V$13,AD614,_xll.ohTrigger($AA$9:$AA$12))</f>
        <v>1.2738747024986568E-2</v>
      </c>
      <c r="AH614" s="49">
        <f>_xll.qlTenorBasisForwardRate2($V$13,AD614,AE614,_xll.ohTrigger($AA$9:$AA$12))</f>
        <v>1.2738747024986568E-2</v>
      </c>
      <c r="AI614" s="49">
        <f>_xll.qlIndexFixing($V$5,_xll.qlInterestRateIndexFixingDate($V$5,AD614,trigger),,trigger)</f>
        <v>1.2705352232876688E-2</v>
      </c>
      <c r="AJ614" s="49">
        <f t="shared" si="29"/>
        <v>3.339479210988025E-5</v>
      </c>
      <c r="AK614" s="52">
        <f t="shared" si="30"/>
        <v>0.9973784869073562</v>
      </c>
    </row>
    <row r="615" spans="29:37" x14ac:dyDescent="0.2">
      <c r="AC615" s="44" t="s">
        <v>74</v>
      </c>
      <c r="AD615" s="45">
        <f>_xll.qlCalendarAdvance(calendar,AD614,AC615,,,trigger)</f>
        <v>61350</v>
      </c>
      <c r="AE615" s="45">
        <f>_xll.qlInterestRateIndexMaturity($V$5,AD615,trigger)</f>
        <v>61441</v>
      </c>
      <c r="AF615" s="49">
        <f>_xll.qlTenorBasisValue($V$13,AD615,trigger)</f>
        <v>1.3957403748720478E-4</v>
      </c>
      <c r="AG615" s="49">
        <f>_xll.qlTenorBasisForwardRate($V$13,AD615,_xll.ohTrigger($AA$9:$AA$12))</f>
        <v>1.275784495266712E-2</v>
      </c>
      <c r="AH615" s="49">
        <f>_xll.qlTenorBasisForwardRate2($V$13,AD615,AE615,_xll.ohTrigger($AA$9:$AA$12))</f>
        <v>1.275784495266712E-2</v>
      </c>
      <c r="AI615" s="49">
        <f>_xll.qlIndexFixing($V$5,_xll.qlInterestRateIndexFixingDate($V$5,AD615,trigger),,trigger)</f>
        <v>1.2729471330881838E-2</v>
      </c>
      <c r="AJ615" s="49">
        <f t="shared" si="29"/>
        <v>2.8373621785281189E-5</v>
      </c>
      <c r="AK615" s="52">
        <f t="shared" si="30"/>
        <v>0.99777598631347608</v>
      </c>
    </row>
    <row r="616" spans="29:37" x14ac:dyDescent="0.2">
      <c r="AC616" s="44" t="s">
        <v>74</v>
      </c>
      <c r="AD616" s="45">
        <f>_xll.qlCalendarAdvance(calendar,AD615,AC616,,,trigger)</f>
        <v>61381</v>
      </c>
      <c r="AE616" s="45">
        <f>_xll.qlInterestRateIndexMaturity($V$5,AD616,trigger)</f>
        <v>61472</v>
      </c>
      <c r="AF616" s="49">
        <f>_xll.qlTenorBasisValue($V$13,AD616,trigger)</f>
        <v>1.3948837488092977E-4</v>
      </c>
      <c r="AG616" s="49">
        <f>_xll.qlTenorBasisForwardRate($V$13,AD616,_xll.ohTrigger($AA$9:$AA$12))</f>
        <v>1.2776721696943827E-2</v>
      </c>
      <c r="AH616" s="49">
        <f>_xll.qlTenorBasisForwardRate2($V$13,AD616,AE616,_xll.ohTrigger($AA$9:$AA$12))</f>
        <v>1.2776721696943827E-2</v>
      </c>
      <c r="AI616" s="49">
        <f>_xll.qlIndexFixing($V$5,_xll.qlInterestRateIndexFixingDate($V$5,AD616,trigger),,trigger)</f>
        <v>1.2753160075263302E-2</v>
      </c>
      <c r="AJ616" s="49">
        <f t="shared" si="29"/>
        <v>2.3561621680524836E-5</v>
      </c>
      <c r="AK616" s="52">
        <f t="shared" si="30"/>
        <v>0.99815589458396348</v>
      </c>
    </row>
    <row r="617" spans="29:37" x14ac:dyDescent="0.2">
      <c r="AC617" s="44" t="s">
        <v>74</v>
      </c>
      <c r="AD617" s="45">
        <f>_xll.qlCalendarAdvance(calendar,AD616,AC617,,,trigger)</f>
        <v>61413</v>
      </c>
      <c r="AE617" s="45">
        <f>_xll.qlInterestRateIndexMaturity($V$5,AD617,trigger)</f>
        <v>61504</v>
      </c>
      <c r="AF617" s="49">
        <f>_xll.qlTenorBasisValue($V$13,AD617,trigger)</f>
        <v>1.39400980416136E-4</v>
      </c>
      <c r="AG617" s="49">
        <f>_xll.qlTenorBasisForwardRate($V$13,AD617,_xll.ohTrigger($AA$9:$AA$12))</f>
        <v>1.2796061491066914E-2</v>
      </c>
      <c r="AH617" s="49">
        <f>_xll.qlTenorBasisForwardRate2($V$13,AD617,AE617,_xll.ohTrigger($AA$9:$AA$12))</f>
        <v>1.2796061491066914E-2</v>
      </c>
      <c r="AI617" s="49">
        <f>_xll.qlIndexFixing($V$5,_xll.qlInterestRateIndexFixingDate($V$5,AD617,trigger),,trigger)</f>
        <v>1.2777336342957912E-2</v>
      </c>
      <c r="AJ617" s="49">
        <f t="shared" si="29"/>
        <v>1.8725148109001444E-5</v>
      </c>
      <c r="AK617" s="52">
        <f t="shared" si="30"/>
        <v>0.99853664753626936</v>
      </c>
    </row>
    <row r="618" spans="29:37" x14ac:dyDescent="0.2">
      <c r="AC618" s="44" t="s">
        <v>74</v>
      </c>
      <c r="AD618" s="45">
        <f>_xll.qlCalendarAdvance(calendar,AD617,AC618,,,trigger)</f>
        <v>61442</v>
      </c>
      <c r="AE618" s="45">
        <f>_xll.qlInterestRateIndexMaturity($V$5,AD618,trigger)</f>
        <v>61534</v>
      </c>
      <c r="AF618" s="49">
        <f>_xll.qlTenorBasisValue($V$13,AD618,trigger)</f>
        <v>1.3932267421912253E-4</v>
      </c>
      <c r="AG618" s="49">
        <f>_xll.qlTenorBasisForwardRate($V$13,AD618,_xll.ohTrigger($AA$9:$AA$12))</f>
        <v>1.2813984241325372E-2</v>
      </c>
      <c r="AH618" s="49">
        <f>_xll.qlTenorBasisForwardRate2($V$13,AD618,AE618,_xll.ohTrigger($AA$9:$AA$12))</f>
        <v>1.2813984241325372E-2</v>
      </c>
      <c r="AI618" s="49">
        <f>_xll.qlIndexFixing($V$5,_xll.qlInterestRateIndexFixingDate($V$5,AD618,trigger),,trigger)</f>
        <v>1.2799600086434704E-2</v>
      </c>
      <c r="AJ618" s="49">
        <f t="shared" si="29"/>
        <v>1.4384154890667231E-5</v>
      </c>
      <c r="AK618" s="52">
        <f t="shared" si="30"/>
        <v>0.99887746429059288</v>
      </c>
    </row>
    <row r="619" spans="29:37" x14ac:dyDescent="0.2">
      <c r="AC619" s="44" t="s">
        <v>74</v>
      </c>
      <c r="AD619" s="45">
        <f>_xll.qlCalendarAdvance(calendar,AD618,AC619,,,trigger)</f>
        <v>61477</v>
      </c>
      <c r="AE619" s="45">
        <f>_xll.qlInterestRateIndexMaturity($V$5,AD619,trigger)</f>
        <v>61568</v>
      </c>
      <c r="AF619" s="49">
        <f>_xll.qlTenorBasisValue($V$13,AD619,trigger)</f>
        <v>1.3922928696174518E-4</v>
      </c>
      <c r="AG619" s="49">
        <f>_xll.qlTenorBasisForwardRate($V$13,AD619,_xll.ohTrigger($AA$9:$AA$12))</f>
        <v>1.2834289451848868E-2</v>
      </c>
      <c r="AH619" s="49">
        <f>_xll.qlTenorBasisForwardRate2($V$13,AD619,AE619,_xll.ohTrigger($AA$9:$AA$12))</f>
        <v>1.2834289451848868E-2</v>
      </c>
      <c r="AI619" s="49">
        <f>_xll.qlIndexFixing($V$5,_xll.qlInterestRateIndexFixingDate($V$5,AD619,trigger),,trigger)</f>
        <v>1.2824845795975747E-2</v>
      </c>
      <c r="AJ619" s="49">
        <f t="shared" si="29"/>
        <v>9.4436558731210429E-6</v>
      </c>
      <c r="AK619" s="52">
        <f t="shared" si="30"/>
        <v>0.99926418553138052</v>
      </c>
    </row>
    <row r="620" spans="29:37" x14ac:dyDescent="0.2">
      <c r="AC620" s="44" t="s">
        <v>74</v>
      </c>
      <c r="AD620" s="45">
        <f>_xll.qlCalendarAdvance(calendar,AD619,AC620,,,trigger)</f>
        <v>61507</v>
      </c>
      <c r="AE620" s="45">
        <f>_xll.qlInterestRateIndexMaturity($V$5,AD620,trigger)</f>
        <v>61599</v>
      </c>
      <c r="AF620" s="49">
        <f>_xll.qlTenorBasisValue($V$13,AD620,trigger)</f>
        <v>1.3915020487378465E-4</v>
      </c>
      <c r="AG620" s="49">
        <f>_xll.qlTenorBasisForwardRate($V$13,AD620,_xll.ohTrigger($AA$9:$AA$12))</f>
        <v>1.2852520322238638E-2</v>
      </c>
      <c r="AH620" s="49">
        <f>_xll.qlTenorBasisForwardRate2($V$13,AD620,AE620,_xll.ohTrigger($AA$9:$AA$12))</f>
        <v>1.2852520322238638E-2</v>
      </c>
      <c r="AI620" s="49">
        <f>_xll.qlIndexFixing($V$5,_xll.qlInterestRateIndexFixingDate($V$5,AD620,trigger),,trigger)</f>
        <v>1.2847318400896262E-2</v>
      </c>
      <c r="AJ620" s="49">
        <f t="shared" si="29"/>
        <v>5.2019213423754734E-6</v>
      </c>
      <c r="AK620" s="52">
        <f t="shared" si="30"/>
        <v>0.99959526060166004</v>
      </c>
    </row>
    <row r="621" spans="29:37" x14ac:dyDescent="0.2">
      <c r="AC621" s="44" t="s">
        <v>74</v>
      </c>
      <c r="AD621" s="45">
        <f>_xll.qlCalendarAdvance(calendar,AD620,AC621,,,trigger)</f>
        <v>61539</v>
      </c>
      <c r="AE621" s="45">
        <f>_xll.qlInterestRateIndexMaturity($V$5,AD621,trigger)</f>
        <v>61631</v>
      </c>
      <c r="AF621" s="49">
        <f>_xll.qlTenorBasisValue($V$13,AD621,trigger)</f>
        <v>1.390668201055383E-4</v>
      </c>
      <c r="AG621" s="49">
        <f>_xll.qlTenorBasisForwardRate($V$13,AD621,_xll.ohTrigger($AA$9:$AA$12))</f>
        <v>1.2871257632434227E-2</v>
      </c>
      <c r="AH621" s="49">
        <f>_xll.qlTenorBasisForwardRate2($V$13,AD621,AE621,_xll.ohTrigger($AA$9:$AA$12))</f>
        <v>1.2871257632434227E-2</v>
      </c>
      <c r="AI621" s="49">
        <f>_xll.qlIndexFixing($V$5,_xll.qlInterestRateIndexFixingDate($V$5,AD621,trigger),,trigger)</f>
        <v>1.2870384531727711E-2</v>
      </c>
      <c r="AJ621" s="49">
        <f t="shared" si="29"/>
        <v>8.7310070651623606E-7</v>
      </c>
      <c r="AK621" s="52">
        <f t="shared" si="30"/>
        <v>0.99993216663581375</v>
      </c>
    </row>
    <row r="622" spans="29:37" x14ac:dyDescent="0.2">
      <c r="AC622" s="44" t="s">
        <v>74</v>
      </c>
      <c r="AD622" s="45">
        <f>_xll.qlCalendarAdvance(calendar,AD621,AC622,,,trigger)</f>
        <v>61569</v>
      </c>
      <c r="AE622" s="45">
        <f>_xll.qlInterestRateIndexMaturity($V$5,AD622,trigger)</f>
        <v>61661</v>
      </c>
      <c r="AF622" s="49">
        <f>_xll.qlTenorBasisValue($V$13,AD622,trigger)</f>
        <v>1.389895456551831E-4</v>
      </c>
      <c r="AG622" s="49">
        <f>_xll.qlTenorBasisForwardRate($V$13,AD622,_xll.ohTrigger($AA$9:$AA$12))</f>
        <v>1.2888681329053641E-2</v>
      </c>
      <c r="AH622" s="49">
        <f>_xll.qlTenorBasisForwardRate2($V$13,AD622,AE622,_xll.ohTrigger($AA$9:$AA$12))</f>
        <v>1.2888681329053641E-2</v>
      </c>
      <c r="AI622" s="49">
        <f>_xll.qlIndexFixing($V$5,_xll.qlInterestRateIndexFixingDate($V$5,AD622,trigger),,trigger)</f>
        <v>1.2891753775294546E-2</v>
      </c>
      <c r="AJ622" s="49">
        <f t="shared" si="29"/>
        <v>-3.0724462409051356E-6</v>
      </c>
      <c r="AK622" s="52">
        <f t="shared" si="30"/>
        <v>1.0002383832885975</v>
      </c>
    </row>
    <row r="623" spans="29:37" x14ac:dyDescent="0.2">
      <c r="AC623" s="44" t="s">
        <v>74</v>
      </c>
      <c r="AD623" s="45">
        <f>_xll.qlCalendarAdvance(calendar,AD622,AC623,,,trigger)</f>
        <v>61602</v>
      </c>
      <c r="AE623" s="45">
        <f>_xll.qlInterestRateIndexMaturity($V$5,AD623,trigger)</f>
        <v>61694</v>
      </c>
      <c r="AF623" s="49">
        <f>_xll.qlTenorBasisValue($V$13,AD623,trigger)</f>
        <v>1.3890553682547184E-4</v>
      </c>
      <c r="AG623" s="49">
        <f>_xll.qlTenorBasisForwardRate($V$13,AD623,_xll.ohTrigger($AA$9:$AA$12))</f>
        <v>1.2907686297978324E-2</v>
      </c>
      <c r="AH623" s="49">
        <f>_xll.qlTenorBasisForwardRate2($V$13,AD623,AE623,_xll.ohTrigger($AA$9:$AA$12))</f>
        <v>1.2907686297978324E-2</v>
      </c>
      <c r="AI623" s="49">
        <f>_xll.qlIndexFixing($V$5,_xll.qlInterestRateIndexFixingDate($V$5,AD623,trigger),,trigger)</f>
        <v>1.2914974630103972E-2</v>
      </c>
      <c r="AJ623" s="49">
        <f t="shared" si="29"/>
        <v>-7.2883321256475564E-6</v>
      </c>
      <c r="AK623" s="52">
        <f t="shared" si="30"/>
        <v>1.0005646505467667</v>
      </c>
    </row>
    <row r="624" spans="29:37" x14ac:dyDescent="0.2">
      <c r="AC624" s="44" t="s">
        <v>74</v>
      </c>
      <c r="AD624" s="45">
        <f>_xll.qlCalendarAdvance(calendar,AD623,AC624,,,trigger)</f>
        <v>61633</v>
      </c>
      <c r="AE624" s="45">
        <f>_xll.qlInterestRateIndexMaturity($V$5,AD624,trigger)</f>
        <v>61724</v>
      </c>
      <c r="AF624" s="49">
        <f>_xll.qlTenorBasisValue($V$13,AD624,trigger)</f>
        <v>1.3882755636322511E-4</v>
      </c>
      <c r="AG624" s="49">
        <f>_xll.qlTenorBasisForwardRate($V$13,AD624,_xll.ohTrigger($AA$9:$AA$12))</f>
        <v>1.2924869227129243E-2</v>
      </c>
      <c r="AH624" s="49">
        <f>_xll.qlTenorBasisForwardRate2($V$13,AD624,AE624,_xll.ohTrigger($AA$9:$AA$12))</f>
        <v>1.2924869227129243E-2</v>
      </c>
      <c r="AI624" s="49">
        <f>_xll.qlIndexFixing($V$5,_xll.qlInterestRateIndexFixingDate($V$5,AD624,trigger),,trigger)</f>
        <v>1.2935940462774421E-2</v>
      </c>
      <c r="AJ624" s="49">
        <f t="shared" si="29"/>
        <v>-1.1071235645178368E-5</v>
      </c>
      <c r="AK624" s="52">
        <f t="shared" si="30"/>
        <v>1.000856583958462</v>
      </c>
    </row>
    <row r="625" spans="29:37" x14ac:dyDescent="0.2">
      <c r="AC625" s="44" t="s">
        <v>74</v>
      </c>
      <c r="AD625" s="45">
        <f>_xll.qlCalendarAdvance(calendar,AD624,AC625,,,trigger)</f>
        <v>61665</v>
      </c>
      <c r="AE625" s="45">
        <f>_xll.qlInterestRateIndexMaturity($V$5,AD625,trigger)</f>
        <v>61757</v>
      </c>
      <c r="AF625" s="49">
        <f>_xll.qlTenorBasisValue($V$13,AD625,trigger)</f>
        <v>1.3874800139004485E-4</v>
      </c>
      <c r="AG625" s="49">
        <f>_xll.qlTenorBasisForwardRate($V$13,AD625,_xll.ohTrigger($AA$9:$AA$12))</f>
        <v>1.294349298284068E-2</v>
      </c>
      <c r="AH625" s="49">
        <f>_xll.qlTenorBasisForwardRate2($V$13,AD625,AE625,_xll.ohTrigger($AA$9:$AA$12))</f>
        <v>1.294349298284068E-2</v>
      </c>
      <c r="AI625" s="49">
        <f>_xll.qlIndexFixing($V$5,_xll.qlInterestRateIndexFixingDate($V$5,AD625,trigger),,trigger)</f>
        <v>1.295847533243903E-2</v>
      </c>
      <c r="AJ625" s="49">
        <f t="shared" si="29"/>
        <v>-1.4982349598350458E-5</v>
      </c>
      <c r="AK625" s="52">
        <f t="shared" si="30"/>
        <v>1.0011575198146445</v>
      </c>
    </row>
    <row r="626" spans="29:37" x14ac:dyDescent="0.2">
      <c r="AC626" s="44" t="s">
        <v>74</v>
      </c>
      <c r="AD626" s="45">
        <f>_xll.qlCalendarAdvance(calendar,AD625,AC626,,,trigger)</f>
        <v>61696</v>
      </c>
      <c r="AE626" s="45">
        <f>_xll.qlInterestRateIndexMaturity($V$5,AD626,trigger)</f>
        <v>61787</v>
      </c>
      <c r="AF626" s="49">
        <f>_xll.qlTenorBasisValue($V$13,AD626,trigger)</f>
        <v>1.3867183372974861E-4</v>
      </c>
      <c r="AG626" s="49">
        <f>_xll.qlTenorBasisForwardRate($V$13,AD626,_xll.ohTrigger($AA$9:$AA$12))</f>
        <v>1.2960368679163028E-2</v>
      </c>
      <c r="AH626" s="49">
        <f>_xll.qlTenorBasisForwardRate2($V$13,AD626,AE626,_xll.ohTrigger($AA$9:$AA$12))</f>
        <v>1.2960368679163028E-2</v>
      </c>
      <c r="AI626" s="49">
        <f>_xll.qlIndexFixing($V$5,_xll.qlInterestRateIndexFixingDate($V$5,AD626,trigger),,trigger)</f>
        <v>1.2978912201868959E-2</v>
      </c>
      <c r="AJ626" s="49">
        <f t="shared" si="29"/>
        <v>-1.8543522705931695E-5</v>
      </c>
      <c r="AK626" s="52">
        <f t="shared" si="30"/>
        <v>1.0014307866670293</v>
      </c>
    </row>
    <row r="627" spans="29:37" x14ac:dyDescent="0.2">
      <c r="AC627" s="44" t="s">
        <v>74</v>
      </c>
      <c r="AD627" s="45">
        <f>_xll.qlCalendarAdvance(calendar,AD626,AC627,,,trigger)</f>
        <v>61728</v>
      </c>
      <c r="AE627" s="45">
        <f>_xll.qlInterestRateIndexMaturity($V$5,AD627,trigger)</f>
        <v>61816</v>
      </c>
      <c r="AF627" s="49">
        <f>_xll.qlTenorBasisValue($V$13,AD627,trigger)</f>
        <v>1.3859412864936107E-4</v>
      </c>
      <c r="AG627" s="49">
        <f>_xll.qlTenorBasisForwardRate($V$13,AD627,_xll.ohTrigger($AA$9:$AA$12))</f>
        <v>1.2976627831170384E-2</v>
      </c>
      <c r="AH627" s="49">
        <f>_xll.qlTenorBasisForwardRate2($V$13,AD627,AE627,_xll.ohTrigger($AA$9:$AA$12))</f>
        <v>1.2976627831170384E-2</v>
      </c>
      <c r="AI627" s="49">
        <f>_xll.qlIndexFixing($V$5,_xll.qlInterestRateIndexFixingDate($V$5,AD627,trigger),,trigger)</f>
        <v>1.2998627452053572E-2</v>
      </c>
      <c r="AJ627" s="49">
        <f t="shared" si="29"/>
        <v>-2.1999620883188589E-5</v>
      </c>
      <c r="AK627" s="52">
        <f t="shared" si="30"/>
        <v>1.0016953264876984</v>
      </c>
    </row>
    <row r="628" spans="29:37" x14ac:dyDescent="0.2">
      <c r="AC628" s="44" t="s">
        <v>74</v>
      </c>
      <c r="AD628" s="45">
        <f>_xll.qlCalendarAdvance(calendar,AD627,AC628,,,trigger)</f>
        <v>61759</v>
      </c>
      <c r="AE628" s="45">
        <f>_xll.qlInterestRateIndexMaturity($V$5,AD628,trigger)</f>
        <v>61848</v>
      </c>
      <c r="AF628" s="49">
        <f>_xll.qlTenorBasisValue($V$13,AD628,trigger)</f>
        <v>1.3851973258262966E-4</v>
      </c>
      <c r="AG628" s="49">
        <f>_xll.qlTenorBasisForwardRate($V$13,AD628,_xll.ohTrigger($AA$9:$AA$12))</f>
        <v>1.2994211799682591E-2</v>
      </c>
      <c r="AH628" s="49">
        <f>_xll.qlTenorBasisForwardRate2($V$13,AD628,AE628,_xll.ohTrigger($AA$9:$AA$12))</f>
        <v>1.2994211799682591E-2</v>
      </c>
      <c r="AI628" s="49">
        <f>_xll.qlIndexFixing($V$5,_xll.qlInterestRateIndexFixingDate($V$5,AD628,trigger),,trigger)</f>
        <v>1.3019671981778218E-2</v>
      </c>
      <c r="AJ628" s="49">
        <f t="shared" si="29"/>
        <v>-2.5460182095626491E-5</v>
      </c>
      <c r="AK628" s="52">
        <f t="shared" si="30"/>
        <v>1.0019593479379987</v>
      </c>
    </row>
    <row r="629" spans="29:37" x14ac:dyDescent="0.2">
      <c r="AC629" s="44" t="s">
        <v>74</v>
      </c>
      <c r="AD629" s="45">
        <f>_xll.qlCalendarAdvance(calendar,AD628,AC629,,,trigger)</f>
        <v>61787</v>
      </c>
      <c r="AE629" s="45">
        <f>_xll.qlInterestRateIndexMaturity($V$5,AD629,trigger)</f>
        <v>61879</v>
      </c>
      <c r="AF629" s="49">
        <f>_xll.qlTenorBasisValue($V$13,AD629,trigger)</f>
        <v>1.3845327291612348E-4</v>
      </c>
      <c r="AG629" s="49">
        <f>_xll.qlTenorBasisForwardRate($V$13,AD629,_xll.ohTrigger($AA$9:$AA$12))</f>
        <v>1.3011013902047794E-2</v>
      </c>
      <c r="AH629" s="49">
        <f>_xll.qlTenorBasisForwardRate2($V$13,AD629,AE629,_xll.ohTrigger($AA$9:$AA$12))</f>
        <v>1.3011013902047794E-2</v>
      </c>
      <c r="AI629" s="49">
        <f>_xll.qlIndexFixing($V$5,_xll.qlInterestRateIndexFixingDate($V$5,AD629,trigger),,trigger)</f>
        <v>1.3039617189477694E-2</v>
      </c>
      <c r="AJ629" s="49">
        <f t="shared" si="29"/>
        <v>-2.8603287429899635E-5</v>
      </c>
      <c r="AK629" s="52">
        <f t="shared" si="30"/>
        <v>1.0021983903518386</v>
      </c>
    </row>
    <row r="630" spans="29:37" x14ac:dyDescent="0.2">
      <c r="AC630" s="44" t="s">
        <v>74</v>
      </c>
      <c r="AD630" s="45">
        <f>_xll.qlCalendarAdvance(calendar,AD629,AC630,,,trigger)</f>
        <v>61815</v>
      </c>
      <c r="AE630" s="45">
        <f>_xll.qlInterestRateIndexMaturity($V$5,AD630,trigger)</f>
        <v>61907</v>
      </c>
      <c r="AF630" s="49">
        <f>_xll.qlTenorBasisValue($V$13,AD630,trigger)</f>
        <v>1.3838750519571587E-4</v>
      </c>
      <c r="AG630" s="49">
        <f>_xll.qlTenorBasisForwardRate($V$13,AD630,_xll.ohTrigger($AA$9:$AA$12))</f>
        <v>1.3026163934246991E-2</v>
      </c>
      <c r="AH630" s="49">
        <f>_xll.qlTenorBasisForwardRate2($V$13,AD630,AE630,_xll.ohTrigger($AA$9:$AA$12))</f>
        <v>1.3026163934246991E-2</v>
      </c>
      <c r="AI630" s="49">
        <f>_xll.qlIndexFixing($V$5,_xll.qlInterestRateIndexFixingDate($V$5,AD630,trigger),,trigger)</f>
        <v>1.305766346486217E-2</v>
      </c>
      <c r="AJ630" s="49">
        <f t="shared" si="29"/>
        <v>-3.1499530615179336E-5</v>
      </c>
      <c r="AK630" s="52">
        <f t="shared" si="30"/>
        <v>1.0024181739746392</v>
      </c>
    </row>
    <row r="631" spans="29:37" x14ac:dyDescent="0.2">
      <c r="AC631" s="44" t="s">
        <v>74</v>
      </c>
      <c r="AD631" s="45">
        <f>_xll.qlCalendarAdvance(calendar,AD630,AC631,,,trigger)</f>
        <v>61847</v>
      </c>
      <c r="AE631" s="45">
        <f>_xll.qlInterestRateIndexMaturity($V$5,AD631,trigger)</f>
        <v>61938</v>
      </c>
      <c r="AF631" s="49">
        <f>_xll.qlTenorBasisValue($V$13,AD631,trigger)</f>
        <v>1.3831318033342692E-4</v>
      </c>
      <c r="AG631" s="49">
        <f>_xll.qlTenorBasisForwardRate($V$13,AD631,_xll.ohTrigger($AA$9:$AA$12))</f>
        <v>1.3042815273725486E-2</v>
      </c>
      <c r="AH631" s="49">
        <f>_xll.qlTenorBasisForwardRate2($V$13,AD631,AE631,_xll.ohTrigger($AA$9:$AA$12))</f>
        <v>1.3042815273725486E-2</v>
      </c>
      <c r="AI631" s="49">
        <f>_xll.qlIndexFixing($V$5,_xll.qlInterestRateIndexFixingDate($V$5,AD631,trigger),,trigger)</f>
        <v>1.3077473102095323E-2</v>
      </c>
      <c r="AJ631" s="49">
        <f t="shared" si="29"/>
        <v>-3.4657828369836705E-5</v>
      </c>
      <c r="AK631" s="52">
        <f t="shared" si="30"/>
        <v>1.002657235239669</v>
      </c>
    </row>
    <row r="632" spans="29:37" x14ac:dyDescent="0.2">
      <c r="AC632" s="44" t="s">
        <v>74</v>
      </c>
      <c r="AD632" s="45">
        <f>_xll.qlCalendarAdvance(calendar,AD631,AC632,,,trigger)</f>
        <v>61877</v>
      </c>
      <c r="AE632" s="45">
        <f>_xll.qlInterestRateIndexMaturity($V$5,AD632,trigger)</f>
        <v>61969</v>
      </c>
      <c r="AF632" s="49">
        <f>_xll.qlTenorBasisValue($V$13,AD632,trigger)</f>
        <v>1.3824430396884981E-4</v>
      </c>
      <c r="AG632" s="49">
        <f>_xll.qlTenorBasisForwardRate($V$13,AD632,_xll.ohTrigger($AA$9:$AA$12))</f>
        <v>1.3059239309463936E-2</v>
      </c>
      <c r="AH632" s="49">
        <f>_xll.qlTenorBasisForwardRate2($V$13,AD632,AE632,_xll.ohTrigger($AA$9:$AA$12))</f>
        <v>1.3059239309463936E-2</v>
      </c>
      <c r="AI632" s="49">
        <f>_xll.qlIndexFixing($V$5,_xll.qlInterestRateIndexFixingDate($V$5,AD632,trigger),,trigger)</f>
        <v>1.3096857198254E-2</v>
      </c>
      <c r="AJ632" s="49">
        <f t="shared" si="29"/>
        <v>-3.7617888790064322E-5</v>
      </c>
      <c r="AK632" s="52">
        <f t="shared" si="30"/>
        <v>1.0028805574274762</v>
      </c>
    </row>
    <row r="633" spans="29:37" x14ac:dyDescent="0.2">
      <c r="AC633" s="44" t="s">
        <v>74</v>
      </c>
      <c r="AD633" s="45">
        <f>_xll.qlCalendarAdvance(calendar,AD632,AC633,,,trigger)</f>
        <v>61910</v>
      </c>
      <c r="AE633" s="45">
        <f>_xll.qlInterestRateIndexMaturity($V$5,AD633,trigger)</f>
        <v>62002</v>
      </c>
      <c r="AF633" s="49">
        <f>_xll.qlTenorBasisValue($V$13,AD633,trigger)</f>
        <v>1.3816942739383145E-4</v>
      </c>
      <c r="AG633" s="49">
        <f>_xll.qlTenorBasisForwardRate($V$13,AD633,_xll.ohTrigger($AA$9:$AA$12))</f>
        <v>1.3076575773169414E-2</v>
      </c>
      <c r="AH633" s="49">
        <f>_xll.qlTenorBasisForwardRate2($V$13,AD633,AE633,_xll.ohTrigger($AA$9:$AA$12))</f>
        <v>1.3076575773169414E-2</v>
      </c>
      <c r="AI633" s="49">
        <f>_xll.qlIndexFixing($V$5,_xll.qlInterestRateIndexFixingDate($V$5,AD633,trigger),,trigger)</f>
        <v>1.3117288079644176E-2</v>
      </c>
      <c r="AJ633" s="49">
        <f t="shared" si="29"/>
        <v>-4.0712306474762275E-5</v>
      </c>
      <c r="AK633" s="52">
        <f t="shared" si="30"/>
        <v>1.0031133767112255</v>
      </c>
    </row>
    <row r="634" spans="29:37" x14ac:dyDescent="0.2">
      <c r="AC634" s="44" t="s">
        <v>74</v>
      </c>
      <c r="AD634" s="45">
        <f>_xll.qlCalendarAdvance(calendar,AD633,AC634,,,trigger)</f>
        <v>61941</v>
      </c>
      <c r="AE634" s="45">
        <f>_xll.qlInterestRateIndexMaturity($V$5,AD634,trigger)</f>
        <v>62033</v>
      </c>
      <c r="AF634" s="49">
        <f>_xll.qlTenorBasisValue($V$13,AD634,trigger)</f>
        <v>1.3809992601535354E-4</v>
      </c>
      <c r="AG634" s="49">
        <f>_xll.qlTenorBasisForwardRate($V$13,AD634,_xll.ohTrigger($AA$9:$AA$12))</f>
        <v>1.3092689572269681E-2</v>
      </c>
      <c r="AH634" s="49">
        <f>_xll.qlTenorBasisForwardRate2($V$13,AD634,AE634,_xll.ohTrigger($AA$9:$AA$12))</f>
        <v>1.3092689572269681E-2</v>
      </c>
      <c r="AI634" s="49">
        <f>_xll.qlIndexFixing($V$5,_xll.qlInterestRateIndexFixingDate($V$5,AD634,trigger),,trigger)</f>
        <v>1.3136208403370183E-2</v>
      </c>
      <c r="AJ634" s="49">
        <f t="shared" si="29"/>
        <v>-4.351883110050199E-5</v>
      </c>
      <c r="AK634" s="52">
        <f t="shared" si="30"/>
        <v>1.0033239030728014</v>
      </c>
    </row>
    <row r="635" spans="29:37" x14ac:dyDescent="0.2">
      <c r="AC635" s="44" t="s">
        <v>74</v>
      </c>
      <c r="AD635" s="45">
        <f>_xll.qlCalendarAdvance(calendar,AD634,AC635,,,trigger)</f>
        <v>61973</v>
      </c>
      <c r="AE635" s="45">
        <f>_xll.qlInterestRateIndexMaturity($V$5,AD635,trigger)</f>
        <v>62064</v>
      </c>
      <c r="AF635" s="49">
        <f>_xll.qlTenorBasisValue($V$13,AD635,trigger)</f>
        <v>1.3802902347701489E-4</v>
      </c>
      <c r="AG635" s="49">
        <f>_xll.qlTenorBasisForwardRate($V$13,AD635,_xll.ohTrigger($AA$9:$AA$12))</f>
        <v>1.3108653873058327E-2</v>
      </c>
      <c r="AH635" s="49">
        <f>_xll.qlTenorBasisForwardRate2($V$13,AD635,AE635,_xll.ohTrigger($AA$9:$AA$12))</f>
        <v>1.3108653873058327E-2</v>
      </c>
      <c r="AI635" s="49">
        <f>_xll.qlIndexFixing($V$5,_xll.qlInterestRateIndexFixingDate($V$5,AD635,trigger),,trigger)</f>
        <v>1.3154925667284004E-2</v>
      </c>
      <c r="AJ635" s="49">
        <f t="shared" si="29"/>
        <v>-4.6271794225677051E-5</v>
      </c>
      <c r="AK635" s="52">
        <f t="shared" si="30"/>
        <v>1.0035298661993646</v>
      </c>
    </row>
    <row r="636" spans="29:37" x14ac:dyDescent="0.2">
      <c r="AC636" s="44" t="s">
        <v>74</v>
      </c>
      <c r="AD636" s="45">
        <f>_xll.qlCalendarAdvance(calendar,AD635,AC636,,,trigger)</f>
        <v>62003</v>
      </c>
      <c r="AE636" s="45">
        <f>_xll.qlInterestRateIndexMaturity($V$5,AD636,trigger)</f>
        <v>62095</v>
      </c>
      <c r="AF636" s="49">
        <f>_xll.qlTenorBasisValue($V$13,AD636,trigger)</f>
        <v>1.3796331934874486E-4</v>
      </c>
      <c r="AG636" s="49">
        <f>_xll.qlTenorBasisForwardRate($V$13,AD636,_xll.ohTrigger($AA$9:$AA$12))</f>
        <v>1.312441082662336E-2</v>
      </c>
      <c r="AH636" s="49">
        <f>_xll.qlTenorBasisForwardRate2($V$13,AD636,AE636,_xll.ohTrigger($AA$9:$AA$12))</f>
        <v>1.312441082662336E-2</v>
      </c>
      <c r="AI636" s="49">
        <f>_xll.qlIndexFixing($V$5,_xll.qlInterestRateIndexFixingDate($V$5,AD636,trigger),,trigger)</f>
        <v>1.3173257598316924E-2</v>
      </c>
      <c r="AJ636" s="49">
        <f t="shared" si="29"/>
        <v>-4.8846771693564911E-5</v>
      </c>
      <c r="AK636" s="52">
        <f t="shared" si="30"/>
        <v>1.0037218258662306</v>
      </c>
    </row>
    <row r="637" spans="29:37" x14ac:dyDescent="0.2">
      <c r="AC637" s="44" t="s">
        <v>74</v>
      </c>
      <c r="AD637" s="45">
        <f>_xll.qlCalendarAdvance(calendar,AD636,AC637,,,trigger)</f>
        <v>62036</v>
      </c>
      <c r="AE637" s="45">
        <f>_xll.qlInterestRateIndexMaturity($V$5,AD637,trigger)</f>
        <v>62128</v>
      </c>
      <c r="AF637" s="49">
        <f>_xll.qlTenorBasisValue($V$13,AD637,trigger)</f>
        <v>1.3789189223200061E-4</v>
      </c>
      <c r="AG637" s="49">
        <f>_xll.qlTenorBasisForwardRate($V$13,AD637,_xll.ohTrigger($AA$9:$AA$12))</f>
        <v>1.3141015854123321E-2</v>
      </c>
      <c r="AH637" s="49">
        <f>_xll.qlTenorBasisForwardRate2($V$13,AD637,AE637,_xll.ohTrigger($AA$9:$AA$12))</f>
        <v>1.3141015854123321E-2</v>
      </c>
      <c r="AI637" s="49">
        <f>_xll.qlIndexFixing($V$5,_xll.qlInterestRateIndexFixingDate($V$5,AD637,trigger),,trigger)</f>
        <v>1.3192547006589336E-2</v>
      </c>
      <c r="AJ637" s="49">
        <f t="shared" si="29"/>
        <v>-5.1531152466014266E-5</v>
      </c>
      <c r="AK637" s="52">
        <f t="shared" si="30"/>
        <v>1.003921397937424</v>
      </c>
    </row>
    <row r="638" spans="29:37" x14ac:dyDescent="0.2">
      <c r="AC638" s="44" t="s">
        <v>74</v>
      </c>
      <c r="AD638" s="45">
        <f>_xll.qlCalendarAdvance(calendar,AD637,AC638,,,trigger)</f>
        <v>62066</v>
      </c>
      <c r="AE638" s="45">
        <f>_xll.qlInterestRateIndexMaturity($V$5,AD638,trigger)</f>
        <v>62156</v>
      </c>
      <c r="AF638" s="49">
        <f>_xll.qlTenorBasisValue($V$13,AD638,trigger)</f>
        <v>1.3782772017499094E-4</v>
      </c>
      <c r="AG638" s="49">
        <f>_xll.qlTenorBasisForwardRate($V$13,AD638,_xll.ohTrigger($AA$9:$AA$12))</f>
        <v>1.3154968771845965E-2</v>
      </c>
      <c r="AH638" s="49">
        <f>_xll.qlTenorBasisForwardRate2($V$13,AD638,AE638,_xll.ohTrigger($AA$9:$AA$12))</f>
        <v>1.3154968771845965E-2</v>
      </c>
      <c r="AI638" s="49">
        <f>_xll.qlIndexFixing($V$5,_xll.qlInterestRateIndexFixingDate($V$5,AD638,trigger),,trigger)</f>
        <v>1.3208771540828224E-2</v>
      </c>
      <c r="AJ638" s="49">
        <f t="shared" si="29"/>
        <v>-5.3802768982258442E-5</v>
      </c>
      <c r="AK638" s="52">
        <f t="shared" si="30"/>
        <v>1.0040899199318061</v>
      </c>
    </row>
    <row r="639" spans="29:37" x14ac:dyDescent="0.2">
      <c r="AC639" s="44" t="s">
        <v>74</v>
      </c>
      <c r="AD639" s="45">
        <f>_xll.qlCalendarAdvance(calendar,AD638,AC639,,,trigger)</f>
        <v>62099</v>
      </c>
      <c r="AE639" s="45">
        <f>_xll.qlInterestRateIndexMaturity($V$5,AD639,trigger)</f>
        <v>62190</v>
      </c>
      <c r="AF639" s="49">
        <f>_xll.qlTenorBasisValue($V$13,AD639,trigger)</f>
        <v>1.3775795899728744E-4</v>
      </c>
      <c r="AG639" s="49">
        <f>_xll.qlTenorBasisForwardRate($V$13,AD639,_xll.ohTrigger($AA$9:$AA$12))</f>
        <v>1.3171686053962531E-2</v>
      </c>
      <c r="AH639" s="49">
        <f>_xll.qlTenorBasisForwardRate2($V$13,AD639,AE639,_xll.ohTrigger($AA$9:$AA$12))</f>
        <v>1.3171686053962531E-2</v>
      </c>
      <c r="AI639" s="49">
        <f>_xll.qlIndexFixing($V$5,_xll.qlInterestRateIndexFixingDate($V$5,AD639,trigger),,trigger)</f>
        <v>1.322801999246556E-2</v>
      </c>
      <c r="AJ639" s="49">
        <f t="shared" si="29"/>
        <v>-5.6333938503029188E-5</v>
      </c>
      <c r="AK639" s="52">
        <f t="shared" si="30"/>
        <v>1.0042768965394588</v>
      </c>
    </row>
    <row r="640" spans="29:37" x14ac:dyDescent="0.2">
      <c r="AC640" s="44" t="s">
        <v>74</v>
      </c>
      <c r="AD640" s="45">
        <f>_xll.qlCalendarAdvance(calendar,AD639,AC640,,,trigger)</f>
        <v>62130</v>
      </c>
      <c r="AE640" s="45">
        <f>_xll.qlInterestRateIndexMaturity($V$5,AD640,trigger)</f>
        <v>62219</v>
      </c>
      <c r="AF640" s="49">
        <f>_xll.qlTenorBasisValue($V$13,AD640,trigger)</f>
        <v>1.3769320698947733E-4</v>
      </c>
      <c r="AG640" s="49">
        <f>_xll.qlTenorBasisForwardRate($V$13,AD640,_xll.ohTrigger($AA$9:$AA$12))</f>
        <v>1.31857884966239E-2</v>
      </c>
      <c r="AH640" s="49">
        <f>_xll.qlTenorBasisForwardRate2($V$13,AD640,AE640,_xll.ohTrigger($AA$9:$AA$12))</f>
        <v>1.31857884966239E-2</v>
      </c>
      <c r="AI640" s="49">
        <f>_xll.qlIndexFixing($V$5,_xll.qlInterestRateIndexFixingDate($V$5,AD640,trigger),,trigger)</f>
        <v>1.3244298389682097E-2</v>
      </c>
      <c r="AJ640" s="49">
        <f t="shared" si="29"/>
        <v>-5.850989305819683E-5</v>
      </c>
      <c r="AK640" s="52">
        <f t="shared" si="30"/>
        <v>1.0044373450304604</v>
      </c>
    </row>
    <row r="641" spans="29:37" x14ac:dyDescent="0.2">
      <c r="AC641" s="44" t="s">
        <v>74</v>
      </c>
      <c r="AD641" s="45">
        <f>_xll.qlCalendarAdvance(calendar,AD640,AC641,,,trigger)</f>
        <v>62158</v>
      </c>
      <c r="AE641" s="45">
        <f>_xll.qlInterestRateIndexMaturity($V$5,AD641,trigger)</f>
        <v>62250</v>
      </c>
      <c r="AF641" s="49">
        <f>_xll.qlTenorBasisValue($V$13,AD641,trigger)</f>
        <v>1.3763536452023371E-4</v>
      </c>
      <c r="AG641" s="49">
        <f>_xll.qlTenorBasisForwardRate($V$13,AD641,_xll.ohTrigger($AA$9:$AA$12))</f>
        <v>1.3200685021635527E-2</v>
      </c>
      <c r="AH641" s="49">
        <f>_xll.qlTenorBasisForwardRate2($V$13,AD641,AE641,_xll.ohTrigger($AA$9:$AA$12))</f>
        <v>1.3200685021635527E-2</v>
      </c>
      <c r="AI641" s="49">
        <f>_xll.qlIndexFixing($V$5,_xll.qlInterestRateIndexFixingDate($V$5,AD641,trigger),,trigger)</f>
        <v>1.3261263607563958E-2</v>
      </c>
      <c r="AJ641" s="49">
        <f t="shared" si="29"/>
        <v>-6.0578585928431142E-5</v>
      </c>
      <c r="AK641" s="52">
        <f t="shared" si="30"/>
        <v>1.0045890486614251</v>
      </c>
    </row>
    <row r="642" spans="29:37" x14ac:dyDescent="0.2">
      <c r="AC642" s="44" t="s">
        <v>74</v>
      </c>
      <c r="AD642" s="45">
        <f>_xll.qlCalendarAdvance(calendar,AD641,AC642,,,trigger)</f>
        <v>62190</v>
      </c>
      <c r="AE642" s="45">
        <f>_xll.qlInterestRateIndexMaturity($V$5,AD642,trigger)</f>
        <v>62281</v>
      </c>
      <c r="AF642" s="49">
        <f>_xll.qlTenorBasisValue($V$13,AD642,trigger)</f>
        <v>1.3756999813073327E-4</v>
      </c>
      <c r="AG642" s="49">
        <f>_xll.qlTenorBasisForwardRate($V$13,AD642,_xll.ohTrigger($AA$9:$AA$12))</f>
        <v>1.3215402834334972E-2</v>
      </c>
      <c r="AH642" s="49">
        <f>_xll.qlTenorBasisForwardRate2($V$13,AD642,AE642,_xll.ohTrigger($AA$9:$AA$12))</f>
        <v>1.3215402834334972E-2</v>
      </c>
      <c r="AI642" s="49">
        <f>_xll.qlIndexFixing($V$5,_xll.qlInterestRateIndexFixingDate($V$5,AD642,trigger),,trigger)</f>
        <v>1.3278099753311068E-2</v>
      </c>
      <c r="AJ642" s="49">
        <f t="shared" si="29"/>
        <v>-6.2696918976095847E-5</v>
      </c>
      <c r="AK642" s="52">
        <f t="shared" si="30"/>
        <v>1.0047442306346654</v>
      </c>
    </row>
    <row r="643" spans="29:37" x14ac:dyDescent="0.2">
      <c r="AC643" s="44" t="s">
        <v>74</v>
      </c>
      <c r="AD643" s="45">
        <f>_xll.qlCalendarAdvance(calendar,AD642,AC643,,,trigger)</f>
        <v>62220</v>
      </c>
      <c r="AE643" s="45">
        <f>_xll.qlInterestRateIndexMaturity($V$5,AD643,trigger)</f>
        <v>62312</v>
      </c>
      <c r="AF643" s="49">
        <f>_xll.qlTenorBasisValue($V$13,AD643,trigger)</f>
        <v>1.3750942548609415E-4</v>
      </c>
      <c r="AG643" s="49">
        <f>_xll.qlTenorBasisForwardRate($V$13,AD643,_xll.ohTrigger($AA$9:$AA$12))</f>
        <v>1.3229949257384112E-2</v>
      </c>
      <c r="AH643" s="49">
        <f>_xll.qlTenorBasisForwardRate2($V$13,AD643,AE643,_xll.ohTrigger($AA$9:$AA$12))</f>
        <v>1.3229949257384112E-2</v>
      </c>
      <c r="AI643" s="49">
        <f>_xll.qlIndexFixing($V$5,_xll.qlInterestRateIndexFixingDate($V$5,AD643,trigger),,trigger)</f>
        <v>1.3294619145486112E-2</v>
      </c>
      <c r="AJ643" s="49">
        <f t="shared" si="29"/>
        <v>-6.4669888101999765E-5</v>
      </c>
      <c r="AK643" s="52">
        <f t="shared" si="30"/>
        <v>1.0048881433211776</v>
      </c>
    </row>
    <row r="644" spans="29:37" x14ac:dyDescent="0.2">
      <c r="AC644" s="44" t="s">
        <v>74</v>
      </c>
      <c r="AD644" s="45">
        <f>_xll.qlCalendarAdvance(calendar,AD643,AC644,,,trigger)</f>
        <v>62253</v>
      </c>
      <c r="AE644" s="45">
        <f>_xll.qlInterestRateIndexMaturity($V$5,AD644,trigger)</f>
        <v>62345</v>
      </c>
      <c r="AF644" s="49">
        <f>_xll.qlTenorBasisValue($V$13,AD644,trigger)</f>
        <v>1.374435781738075E-4</v>
      </c>
      <c r="AG644" s="49">
        <f>_xll.qlTenorBasisForwardRate($V$13,AD644,_xll.ohTrigger($AA$9:$AA$12))</f>
        <v>1.3245228104598486E-2</v>
      </c>
      <c r="AH644" s="49">
        <f>_xll.qlTenorBasisForwardRate2($V$13,AD644,AE644,_xll.ohTrigger($AA$9:$AA$12))</f>
        <v>1.3245228104598486E-2</v>
      </c>
      <c r="AI644" s="49">
        <f>_xll.qlIndexFixing($V$5,_xll.qlInterestRateIndexFixingDate($V$5,AD644,trigger),,trigger)</f>
        <v>1.3311942534916884E-2</v>
      </c>
      <c r="AJ644" s="49">
        <f t="shared" ref="AJ644:AJ694" si="31">AG644-AI644</f>
        <v>-6.6714430318397938E-5</v>
      </c>
      <c r="AK644" s="52">
        <f t="shared" ref="AK644:AK694" si="32">AI644/AH644</f>
        <v>1.0050368653368253</v>
      </c>
    </row>
    <row r="645" spans="29:37" x14ac:dyDescent="0.2">
      <c r="AC645" s="44" t="s">
        <v>74</v>
      </c>
      <c r="AD645" s="45">
        <f>_xll.qlCalendarAdvance(calendar,AD644,AC645,,,trigger)</f>
        <v>62283</v>
      </c>
      <c r="AE645" s="45">
        <f>_xll.qlInterestRateIndexMaturity($V$5,AD645,trigger)</f>
        <v>62375</v>
      </c>
      <c r="AF645" s="49">
        <f>_xll.qlTenorBasisValue($V$13,AD645,trigger)</f>
        <v>1.3738442037904147E-4</v>
      </c>
      <c r="AG645" s="49">
        <f>_xll.qlTenorBasisForwardRate($V$13,AD645,_xll.ohTrigger($AA$9:$AA$12))</f>
        <v>1.3258936614430991E-2</v>
      </c>
      <c r="AH645" s="49">
        <f>_xll.qlTenorBasisForwardRate2($V$13,AD645,AE645,_xll.ohTrigger($AA$9:$AA$12))</f>
        <v>1.3258936614430991E-2</v>
      </c>
      <c r="AI645" s="49">
        <f>_xll.qlIndexFixing($V$5,_xll.qlInterestRateIndexFixingDate($V$5,AD645,trigger),,trigger)</f>
        <v>1.3327431612135968E-2</v>
      </c>
      <c r="AJ645" s="49">
        <f t="shared" si="31"/>
        <v>-6.8494997704976468E-5</v>
      </c>
      <c r="AK645" s="52">
        <f t="shared" si="32"/>
        <v>1.0051659495551422</v>
      </c>
    </row>
    <row r="646" spans="29:37" x14ac:dyDescent="0.2">
      <c r="AC646" s="44" t="s">
        <v>74</v>
      </c>
      <c r="AD646" s="45">
        <f>_xll.qlCalendarAdvance(calendar,AD645,AC646,,,trigger)</f>
        <v>62316</v>
      </c>
      <c r="AE646" s="45">
        <f>_xll.qlInterestRateIndexMaturity($V$5,AD646,trigger)</f>
        <v>62408</v>
      </c>
      <c r="AF646" s="49">
        <f>_xll.qlTenorBasisValue($V$13,AD646,trigger)</f>
        <v>1.3732011150047161E-4</v>
      </c>
      <c r="AG646" s="49">
        <f>_xll.qlTenorBasisForwardRate($V$13,AD646,_xll.ohTrigger($AA$9:$AA$12))</f>
        <v>1.3273814688806103E-2</v>
      </c>
      <c r="AH646" s="49">
        <f>_xll.qlTenorBasisForwardRate2($V$13,AD646,AE646,_xll.ohTrigger($AA$9:$AA$12))</f>
        <v>1.3273814688806103E-2</v>
      </c>
      <c r="AI646" s="49">
        <f>_xll.qlIndexFixing($V$5,_xll.qlInterestRateIndexFixingDate($V$5,AD646,trigger),,trigger)</f>
        <v>1.3344184188983451E-2</v>
      </c>
      <c r="AJ646" s="49">
        <f t="shared" si="31"/>
        <v>-7.0369500177348138E-5</v>
      </c>
      <c r="AK646" s="52">
        <f t="shared" si="32"/>
        <v>1.0053013773227293</v>
      </c>
    </row>
    <row r="647" spans="29:37" x14ac:dyDescent="0.2">
      <c r="AC647" s="44" t="s">
        <v>74</v>
      </c>
      <c r="AD647" s="45">
        <f>_xll.qlCalendarAdvance(calendar,AD646,AC647,,,trigger)</f>
        <v>62347</v>
      </c>
      <c r="AE647" s="45">
        <f>_xll.qlInterestRateIndexMaturity($V$5,AD647,trigger)</f>
        <v>62438</v>
      </c>
      <c r="AF647" s="49">
        <f>_xll.qlTenorBasisValue($V$13,AD647,trigger)</f>
        <v>1.3726042152835605E-4</v>
      </c>
      <c r="AG647" s="49">
        <f>_xll.qlTenorBasisForwardRate($V$13,AD647,_xll.ohTrigger($AA$9:$AA$12))</f>
        <v>1.3287133057545808E-2</v>
      </c>
      <c r="AH647" s="49">
        <f>_xll.qlTenorBasisForwardRate2($V$13,AD647,AE647,_xll.ohTrigger($AA$9:$AA$12))</f>
        <v>1.3287133057545808E-2</v>
      </c>
      <c r="AI647" s="49">
        <f>_xll.qlIndexFixing($V$5,_xll.qlInterestRateIndexFixingDate($V$5,AD647,trigger),,trigger)</f>
        <v>1.3359156246837048E-2</v>
      </c>
      <c r="AJ647" s="49">
        <f t="shared" si="31"/>
        <v>-7.2023189291239853E-5</v>
      </c>
      <c r="AK647" s="52">
        <f t="shared" si="32"/>
        <v>1.0054205214156666</v>
      </c>
    </row>
    <row r="648" spans="29:37" x14ac:dyDescent="0.2">
      <c r="AC648" s="44" t="s">
        <v>74</v>
      </c>
      <c r="AD648" s="45">
        <f>_xll.qlCalendarAdvance(calendar,AD647,AC648,,,trigger)</f>
        <v>62379</v>
      </c>
      <c r="AE648" s="45">
        <f>_xll.qlInterestRateIndexMaturity($V$5,AD648,trigger)</f>
        <v>62471</v>
      </c>
      <c r="AF648" s="49">
        <f>_xll.qlTenorBasisValue($V$13,AD648,trigger)</f>
        <v>1.371995305347788E-4</v>
      </c>
      <c r="AG648" s="49">
        <f>_xll.qlTenorBasisForwardRate($V$13,AD648,_xll.ohTrigger($AA$9:$AA$12))</f>
        <v>1.3301625852399914E-2</v>
      </c>
      <c r="AH648" s="49">
        <f>_xll.qlTenorBasisForwardRate2($V$13,AD648,AE648,_xll.ohTrigger($AA$9:$AA$12))</f>
        <v>1.3301625852399914E-2</v>
      </c>
      <c r="AI648" s="49">
        <f>_xll.qlIndexFixing($V$5,_xll.qlInterestRateIndexFixingDate($V$5,AD648,trigger),,trigger)</f>
        <v>1.3375336089590373E-2</v>
      </c>
      <c r="AJ648" s="49">
        <f t="shared" si="31"/>
        <v>-7.3710237190459382E-5</v>
      </c>
      <c r="AK648" s="52">
        <f t="shared" si="32"/>
        <v>1.0055414456855407</v>
      </c>
    </row>
    <row r="649" spans="29:37" x14ac:dyDescent="0.2">
      <c r="AC649" s="44" t="s">
        <v>74</v>
      </c>
      <c r="AD649" s="45">
        <f>_xll.qlCalendarAdvance(calendar,AD648,AC649,,,trigger)</f>
        <v>62410</v>
      </c>
      <c r="AE649" s="45">
        <f>_xll.qlInterestRateIndexMaturity($V$5,AD649,trigger)</f>
        <v>62502</v>
      </c>
      <c r="AF649" s="49">
        <f>_xll.qlTenorBasisValue($V$13,AD649,trigger)</f>
        <v>1.3714123616683849E-4</v>
      </c>
      <c r="AG649" s="49">
        <f>_xll.qlTenorBasisForwardRate($V$13,AD649,_xll.ohTrigger($AA$9:$AA$12))</f>
        <v>1.3315021932041135E-2</v>
      </c>
      <c r="AH649" s="49">
        <f>_xll.qlTenorBasisForwardRate2($V$13,AD649,AE649,_xll.ohTrigger($AA$9:$AA$12))</f>
        <v>1.3315021932041135E-2</v>
      </c>
      <c r="AI649" s="49">
        <f>_xll.qlIndexFixing($V$5,_xll.qlInterestRateIndexFixingDate($V$5,AD649,trigger),,trigger)</f>
        <v>1.3390264751609992E-2</v>
      </c>
      <c r="AJ649" s="49">
        <f t="shared" si="31"/>
        <v>-7.5242819568856895E-5</v>
      </c>
      <c r="AK649" s="52">
        <f t="shared" si="32"/>
        <v>1.0056509722592191</v>
      </c>
    </row>
    <row r="650" spans="29:37" x14ac:dyDescent="0.2">
      <c r="AC650" s="44" t="s">
        <v>74</v>
      </c>
      <c r="AD650" s="45">
        <f>_xll.qlCalendarAdvance(calendar,AD649,AC650,,,trigger)</f>
        <v>62442</v>
      </c>
      <c r="AE650" s="45">
        <f>_xll.qlInterestRateIndexMaturity($V$5,AD650,trigger)</f>
        <v>62533</v>
      </c>
      <c r="AF650" s="49">
        <f>_xll.qlTenorBasisValue($V$13,AD650,trigger)</f>
        <v>1.3708176920381452E-4</v>
      </c>
      <c r="AG650" s="49">
        <f>_xll.qlTenorBasisForwardRate($V$13,AD650,_xll.ohTrigger($AA$9:$AA$12))</f>
        <v>1.3328191837811641E-2</v>
      </c>
      <c r="AH650" s="49">
        <f>_xll.qlTenorBasisForwardRate2($V$13,AD650,AE650,_xll.ohTrigger($AA$9:$AA$12))</f>
        <v>1.3328191837811641E-2</v>
      </c>
      <c r="AI650" s="49">
        <f>_xll.qlIndexFixing($V$5,_xll.qlInterestRateIndexFixingDate($V$5,AD650,trigger),,trigger)</f>
        <v>1.3404916713278217E-2</v>
      </c>
      <c r="AJ650" s="49">
        <f t="shared" si="31"/>
        <v>-7.6724875466576206E-5</v>
      </c>
      <c r="AK650" s="52">
        <f t="shared" si="32"/>
        <v>1.005756585469374</v>
      </c>
    </row>
    <row r="651" spans="29:37" x14ac:dyDescent="0.2">
      <c r="AC651" s="44" t="s">
        <v>74</v>
      </c>
      <c r="AD651" s="45">
        <f>_xll.qlCalendarAdvance(calendar,AD650,AC651,,,trigger)</f>
        <v>62473</v>
      </c>
      <c r="AE651" s="45">
        <f>_xll.qlInterestRateIndexMaturity($V$5,AD651,trigger)</f>
        <v>62563</v>
      </c>
      <c r="AF651" s="49">
        <f>_xll.qlTenorBasisValue($V$13,AD651,trigger)</f>
        <v>1.3702483846992749E-4</v>
      </c>
      <c r="AG651" s="49">
        <f>_xll.qlTenorBasisForwardRate($V$13,AD651,_xll.ohTrigger($AA$9:$AA$12))</f>
        <v>1.3340743819680867E-2</v>
      </c>
      <c r="AH651" s="49">
        <f>_xll.qlTenorBasisForwardRate2($V$13,AD651,AE651,_xll.ohTrigger($AA$9:$AA$12))</f>
        <v>1.3340743819680867E-2</v>
      </c>
      <c r="AI651" s="49">
        <f>_xll.qlIndexFixing($V$5,_xll.qlInterestRateIndexFixingDate($V$5,AD651,trigger),,trigger)</f>
        <v>1.3418835000641671E-2</v>
      </c>
      <c r="AJ651" s="49">
        <f t="shared" si="31"/>
        <v>-7.8091180960804252E-5</v>
      </c>
      <c r="AK651" s="52">
        <f t="shared" si="32"/>
        <v>1.0058535852285537</v>
      </c>
    </row>
    <row r="652" spans="29:37" x14ac:dyDescent="0.2">
      <c r="AC652" s="44" t="s">
        <v>74</v>
      </c>
      <c r="AD652" s="45">
        <f>_xll.qlCalendarAdvance(calendar,AD651,AC652,,,trigger)</f>
        <v>62505</v>
      </c>
      <c r="AE652" s="45">
        <f>_xll.qlInterestRateIndexMaturity($V$5,AD652,trigger)</f>
        <v>62596</v>
      </c>
      <c r="AF652" s="49">
        <f>_xll.qlTenorBasisValue($V$13,AD652,trigger)</f>
        <v>1.3696676290561314E-4</v>
      </c>
      <c r="AG652" s="49">
        <f>_xll.qlTenorBasisForwardRate($V$13,AD652,_xll.ohTrigger($AA$9:$AA$12))</f>
        <v>1.3354417052497226E-2</v>
      </c>
      <c r="AH652" s="49">
        <f>_xll.qlTenorBasisForwardRate2($V$13,AD652,AE652,_xll.ohTrigger($AA$9:$AA$12))</f>
        <v>1.3354417052497226E-2</v>
      </c>
      <c r="AI652" s="49">
        <f>_xll.qlIndexFixing($V$5,_xll.qlInterestRateIndexFixingDate($V$5,AD652,trigger),,trigger)</f>
        <v>1.3433896600949343E-2</v>
      </c>
      <c r="AJ652" s="49">
        <f t="shared" si="31"/>
        <v>-7.947954845211741E-5</v>
      </c>
      <c r="AK652" s="52">
        <f t="shared" si="32"/>
        <v>1.00595155506524</v>
      </c>
    </row>
    <row r="653" spans="29:37" x14ac:dyDescent="0.2">
      <c r="AC653" s="44" t="s">
        <v>74</v>
      </c>
      <c r="AD653" s="45">
        <f>_xll.qlCalendarAdvance(calendar,AD652,AC653,,,trigger)</f>
        <v>62533</v>
      </c>
      <c r="AE653" s="45">
        <f>_xll.qlInterestRateIndexMaturity($V$5,AD653,trigger)</f>
        <v>62625</v>
      </c>
      <c r="AF653" s="49">
        <f>_xll.qlTenorBasisValue($V$13,AD653,trigger)</f>
        <v>1.3691651675543283E-4</v>
      </c>
      <c r="AG653" s="49">
        <f>_xll.qlTenorBasisForwardRate($V$13,AD653,_xll.ohTrigger($AA$9:$AA$12))</f>
        <v>1.3366259896689648E-2</v>
      </c>
      <c r="AH653" s="49">
        <f>_xll.qlTenorBasisForwardRate2($V$13,AD653,AE653,_xll.ohTrigger($AA$9:$AA$12))</f>
        <v>1.3366259896689648E-2</v>
      </c>
      <c r="AI653" s="49">
        <f>_xll.qlIndexFixing($V$5,_xll.qlInterestRateIndexFixingDate($V$5,AD653,trigger),,trigger)</f>
        <v>1.3446897292679725E-2</v>
      </c>
      <c r="AJ653" s="49">
        <f t="shared" si="31"/>
        <v>-8.0637395990077257E-5</v>
      </c>
      <c r="AK653" s="52">
        <f t="shared" si="32"/>
        <v>1.0060329064834395</v>
      </c>
    </row>
    <row r="654" spans="29:37" x14ac:dyDescent="0.2">
      <c r="AC654" s="44" t="s">
        <v>74</v>
      </c>
      <c r="AD654" s="45">
        <f>_xll.qlCalendarAdvance(calendar,AD653,AC654,,,trigger)</f>
        <v>62564</v>
      </c>
      <c r="AE654" s="45">
        <f>_xll.qlInterestRateIndexMaturity($V$5,AD654,trigger)</f>
        <v>62655</v>
      </c>
      <c r="AF654" s="49">
        <f>_xll.qlTenorBasisValue($V$13,AD654,trigger)</f>
        <v>1.3686150071431005E-4</v>
      </c>
      <c r="AG654" s="49">
        <f>_xll.qlTenorBasisForwardRate($V$13,AD654,_xll.ohTrigger($AA$9:$AA$12))</f>
        <v>1.3378237623599657E-2</v>
      </c>
      <c r="AH654" s="49">
        <f>_xll.qlTenorBasisForwardRate2($V$13,AD654,AE654,_xll.ohTrigger($AA$9:$AA$12))</f>
        <v>1.3378237623599657E-2</v>
      </c>
      <c r="AI654" s="49">
        <f>_xll.qlIndexFixing($V$5,_xll.qlInterestRateIndexFixingDate($V$5,AD654,trigger),,trigger)</f>
        <v>1.3460048299102287E-2</v>
      </c>
      <c r="AJ654" s="49">
        <f t="shared" si="31"/>
        <v>-8.1810675502629396E-5</v>
      </c>
      <c r="AK654" s="52">
        <f t="shared" si="32"/>
        <v>1.0061152057396792</v>
      </c>
    </row>
    <row r="655" spans="29:37" x14ac:dyDescent="0.2">
      <c r="AC655" s="44" t="s">
        <v>74</v>
      </c>
      <c r="AD655" s="45">
        <f>_xll.qlCalendarAdvance(calendar,AD654,AC655,,,trigger)</f>
        <v>62596</v>
      </c>
      <c r="AE655" s="45">
        <f>_xll.qlInterestRateIndexMaturity($V$5,AD655,trigger)</f>
        <v>62688</v>
      </c>
      <c r="AF655" s="49">
        <f>_xll.qlTenorBasisValue($V$13,AD655,trigger)</f>
        <v>1.3680537880950952E-4</v>
      </c>
      <c r="AG655" s="49">
        <f>_xll.qlTenorBasisForwardRate($V$13,AD655,_xll.ohTrigger($AA$9:$AA$12))</f>
        <v>1.3391296621308375E-2</v>
      </c>
      <c r="AH655" s="49">
        <f>_xll.qlTenorBasisForwardRate2($V$13,AD655,AE655,_xll.ohTrigger($AA$9:$AA$12))</f>
        <v>1.3391296621308375E-2</v>
      </c>
      <c r="AI655" s="49">
        <f>_xll.qlIndexFixing($V$5,_xll.qlInterestRateIndexFixingDate($V$5,AD655,trigger),,trigger)</f>
        <v>1.3474295405125469E-2</v>
      </c>
      <c r="AJ655" s="49">
        <f t="shared" si="31"/>
        <v>-8.2998783817093622E-5</v>
      </c>
      <c r="AK655" s="52">
        <f t="shared" si="32"/>
        <v>1.0061979647053017</v>
      </c>
    </row>
    <row r="656" spans="29:37" x14ac:dyDescent="0.2">
      <c r="AC656" s="44" t="s">
        <v>74</v>
      </c>
      <c r="AD656" s="45">
        <f>_xll.qlCalendarAdvance(calendar,AD655,AC656,,,trigger)</f>
        <v>62627</v>
      </c>
      <c r="AE656" s="45">
        <f>_xll.qlInterestRateIndexMaturity($V$5,AD656,trigger)</f>
        <v>62719</v>
      </c>
      <c r="AF656" s="49">
        <f>_xll.qlTenorBasisValue($V$13,AD656,trigger)</f>
        <v>1.3675165122078469E-4</v>
      </c>
      <c r="AG656" s="49">
        <f>_xll.qlTenorBasisForwardRate($V$13,AD656,_xll.ohTrigger($AA$9:$AA$12))</f>
        <v>1.340331039823991E-2</v>
      </c>
      <c r="AH656" s="49">
        <f>_xll.qlTenorBasisForwardRate2($V$13,AD656,AE656,_xll.ohTrigger($AA$9:$AA$12))</f>
        <v>1.340331039823991E-2</v>
      </c>
      <c r="AI656" s="49">
        <f>_xll.qlIndexFixing($V$5,_xll.qlInterestRateIndexFixingDate($V$5,AD656,trigger),,trigger)</f>
        <v>1.3487376934586875E-2</v>
      </c>
      <c r="AJ656" s="49">
        <f t="shared" si="31"/>
        <v>-8.4066536346965801E-5</v>
      </c>
      <c r="AK656" s="52">
        <f t="shared" si="32"/>
        <v>1.0062720726334895</v>
      </c>
    </row>
    <row r="657" spans="29:37" x14ac:dyDescent="0.2">
      <c r="AC657" s="44" t="s">
        <v>74</v>
      </c>
      <c r="AD657" s="45">
        <f>_xll.qlCalendarAdvance(calendar,AD656,AC657,,,trigger)</f>
        <v>62659</v>
      </c>
      <c r="AE657" s="45">
        <f>_xll.qlInterestRateIndexMaturity($V$5,AD657,trigger)</f>
        <v>62751</v>
      </c>
      <c r="AF657" s="49">
        <f>_xll.qlTenorBasisValue($V$13,AD657,trigger)</f>
        <v>1.3669684397826475E-4</v>
      </c>
      <c r="AG657" s="49">
        <f>_xll.qlTenorBasisForwardRate($V$13,AD657,_xll.ohTrigger($AA$9:$AA$12))</f>
        <v>1.3415497808226335E-2</v>
      </c>
      <c r="AH657" s="49">
        <f>_xll.qlTenorBasisForwardRate2($V$13,AD657,AE657,_xll.ohTrigger($AA$9:$AA$12))</f>
        <v>1.3415497808226335E-2</v>
      </c>
      <c r="AI657" s="49">
        <f>_xll.qlIndexFixing($V$5,_xll.qlInterestRateIndexFixingDate($V$5,AD657,trigger),,trigger)</f>
        <v>1.3500603655758241E-2</v>
      </c>
      <c r="AJ657" s="49">
        <f t="shared" si="31"/>
        <v>-8.5105847531906018E-5</v>
      </c>
      <c r="AK657" s="52">
        <f t="shared" si="32"/>
        <v>1.0063438456588409</v>
      </c>
    </row>
    <row r="658" spans="29:37" x14ac:dyDescent="0.2">
      <c r="AC658" s="44" t="s">
        <v>74</v>
      </c>
      <c r="AD658" s="45">
        <f>_xll.qlCalendarAdvance(calendar,AD657,AC658,,,trigger)</f>
        <v>62690</v>
      </c>
      <c r="AE658" s="45">
        <f>_xll.qlInterestRateIndexMaturity($V$5,AD658,trigger)</f>
        <v>62782</v>
      </c>
      <c r="AF658" s="49">
        <f>_xll.qlTenorBasisValue($V$13,AD658,trigger)</f>
        <v>1.3664437526147668E-4</v>
      </c>
      <c r="AG658" s="49">
        <f>_xll.qlTenorBasisForwardRate($V$13,AD658,_xll.ohTrigger($AA$9:$AA$12))</f>
        <v>1.342709548355687E-2</v>
      </c>
      <c r="AH658" s="49">
        <f>_xll.qlTenorBasisForwardRate2($V$13,AD658,AE658,_xll.ohTrigger($AA$9:$AA$12))</f>
        <v>1.342709548355687E-2</v>
      </c>
      <c r="AI658" s="49">
        <f>_xll.qlIndexFixing($V$5,_xll.qlInterestRateIndexFixingDate($V$5,AD658,trigger),,trigger)</f>
        <v>1.3513148895910165E-2</v>
      </c>
      <c r="AJ658" s="49">
        <f t="shared" si="31"/>
        <v>-8.6053412353294736E-5</v>
      </c>
      <c r="AK658" s="52">
        <f t="shared" si="32"/>
        <v>1.006408937246233</v>
      </c>
    </row>
    <row r="659" spans="29:37" x14ac:dyDescent="0.2">
      <c r="AC659" s="44" t="s">
        <v>74</v>
      </c>
      <c r="AD659" s="45">
        <f>_xll.qlCalendarAdvance(calendar,AD658,AC659,,,trigger)</f>
        <v>62722</v>
      </c>
      <c r="AE659" s="45">
        <f>_xll.qlInterestRateIndexMaturity($V$5,AD659,trigger)</f>
        <v>62813</v>
      </c>
      <c r="AF659" s="49">
        <f>_xll.qlTenorBasisValue($V$13,AD659,trigger)</f>
        <v>1.3659085248957369E-4</v>
      </c>
      <c r="AG659" s="49">
        <f>_xll.qlTenorBasisForwardRate($V$13,AD659,_xll.ohTrigger($AA$9:$AA$12))</f>
        <v>1.343841909547942E-2</v>
      </c>
      <c r="AH659" s="49">
        <f>_xll.qlTenorBasisForwardRate2($V$13,AD659,AE659,_xll.ohTrigger($AA$9:$AA$12))</f>
        <v>1.343841909547942E-2</v>
      </c>
      <c r="AI659" s="49">
        <f>_xll.qlIndexFixing($V$5,_xll.qlInterestRateIndexFixingDate($V$5,AD659,trigger),,trigger)</f>
        <v>1.3525374470172668E-2</v>
      </c>
      <c r="AJ659" s="49">
        <f t="shared" si="31"/>
        <v>-8.6955374693248322E-5</v>
      </c>
      <c r="AK659" s="52">
        <f t="shared" si="32"/>
        <v>1.0064706550729989</v>
      </c>
    </row>
    <row r="660" spans="29:37" x14ac:dyDescent="0.2">
      <c r="AC660" s="44" t="s">
        <v>74</v>
      </c>
      <c r="AD660" s="45">
        <f>_xll.qlCalendarAdvance(calendar,AD659,AC660,,,trigger)</f>
        <v>62752</v>
      </c>
      <c r="AE660" s="45">
        <f>_xll.qlInterestRateIndexMaturity($V$5,AD660,trigger)</f>
        <v>62844</v>
      </c>
      <c r="AF660" s="49">
        <f>_xll.qlTenorBasisValue($V$13,AD660,trigger)</f>
        <v>1.3654125726804582E-4</v>
      </c>
      <c r="AG660" s="49">
        <f>_xll.qlTenorBasisForwardRate($V$13,AD660,_xll.ohTrigger($AA$9:$AA$12))</f>
        <v>1.34496676509877E-2</v>
      </c>
      <c r="AH660" s="49">
        <f>_xll.qlTenorBasisForwardRate2($V$13,AD660,AE660,_xll.ohTrigger($AA$9:$AA$12))</f>
        <v>1.34496676509877E-2</v>
      </c>
      <c r="AI660" s="49">
        <f>_xll.qlIndexFixing($V$5,_xll.qlInterestRateIndexFixingDate($V$5,AD660,trigger),,trigger)</f>
        <v>1.3537447696980539E-2</v>
      </c>
      <c r="AJ660" s="49">
        <f t="shared" si="31"/>
        <v>-8.7780045992838854E-5</v>
      </c>
      <c r="AK660" s="52">
        <f t="shared" si="32"/>
        <v>1.0065265587426164</v>
      </c>
    </row>
    <row r="661" spans="29:37" x14ac:dyDescent="0.2">
      <c r="AC661" s="44" t="s">
        <v>74</v>
      </c>
      <c r="AD661" s="45">
        <f>_xll.qlCalendarAdvance(calendar,AD660,AC661,,,trigger)</f>
        <v>62785</v>
      </c>
      <c r="AE661" s="45">
        <f>_xll.qlInterestRateIndexMaturity($V$5,AD661,trigger)</f>
        <v>62877</v>
      </c>
      <c r="AF661" s="49">
        <f>_xll.qlTenorBasisValue($V$13,AD661,trigger)</f>
        <v>1.3648734590727317E-4</v>
      </c>
      <c r="AG661" s="49">
        <f>_xll.qlTenorBasisForwardRate($V$13,AD661,_xll.ohTrigger($AA$9:$AA$12))</f>
        <v>1.3461339481985059E-2</v>
      </c>
      <c r="AH661" s="49">
        <f>_xll.qlTenorBasisForwardRate2($V$13,AD661,AE661,_xll.ohTrigger($AA$9:$AA$12))</f>
        <v>1.3461339481985059E-2</v>
      </c>
      <c r="AI661" s="49">
        <f>_xll.qlIndexFixing($V$5,_xll.qlInterestRateIndexFixingDate($V$5,AD661,trigger),,trigger)</f>
        <v>1.3549950484854249E-2</v>
      </c>
      <c r="AJ661" s="49">
        <f t="shared" si="31"/>
        <v>-8.8611002869189853E-5</v>
      </c>
      <c r="AK661" s="52">
        <f t="shared" si="32"/>
        <v>1.0065826289417763</v>
      </c>
    </row>
    <row r="662" spans="29:37" x14ac:dyDescent="0.2">
      <c r="AC662" s="44" t="s">
        <v>74</v>
      </c>
      <c r="AD662" s="45">
        <f>_xll.qlCalendarAdvance(calendar,AD661,AC662,,,trigger)</f>
        <v>62815</v>
      </c>
      <c r="AE662" s="45">
        <f>_xll.qlInterestRateIndexMaturity($V$5,AD662,trigger)</f>
        <v>62906</v>
      </c>
      <c r="AF662" s="49">
        <f>_xll.qlTenorBasisValue($V$13,AD662,trigger)</f>
        <v>1.3643891381602736E-4</v>
      </c>
      <c r="AG662" s="49">
        <f>_xll.qlTenorBasisForwardRate($V$13,AD662,_xll.ohTrigger($AA$9:$AA$12))</f>
        <v>1.3471319886378135E-2</v>
      </c>
      <c r="AH662" s="49">
        <f>_xll.qlTenorBasisForwardRate2($V$13,AD662,AE662,_xll.ohTrigger($AA$9:$AA$12))</f>
        <v>1.3471319886378135E-2</v>
      </c>
      <c r="AI662" s="49">
        <f>_xll.qlIndexFixing($V$5,_xll.qlInterestRateIndexFixingDate($V$5,AD662,trigger),,trigger)</f>
        <v>1.3560621042881939E-2</v>
      </c>
      <c r="AJ662" s="49">
        <f t="shared" si="31"/>
        <v>-8.9301156503804671E-5</v>
      </c>
      <c r="AK662" s="52">
        <f t="shared" si="32"/>
        <v>1.0066289834446069</v>
      </c>
    </row>
    <row r="663" spans="29:37" x14ac:dyDescent="0.2">
      <c r="AC663" s="44" t="s">
        <v>74</v>
      </c>
      <c r="AD663" s="45">
        <f>_xll.qlCalendarAdvance(calendar,AD662,AC663,,,trigger)</f>
        <v>62848</v>
      </c>
      <c r="AE663" s="45">
        <f>_xll.qlInterestRateIndexMaturity($V$5,AD663,trigger)</f>
        <v>62939</v>
      </c>
      <c r="AF663" s="49">
        <f>_xll.qlTenorBasisValue($V$13,AD663,trigger)</f>
        <v>1.3638626710243593E-4</v>
      </c>
      <c r="AG663" s="49">
        <f>_xll.qlTenorBasisForwardRate($V$13,AD663,_xll.ohTrigger($AA$9:$AA$12))</f>
        <v>1.3482534400054511E-2</v>
      </c>
      <c r="AH663" s="49">
        <f>_xll.qlTenorBasisForwardRate2($V$13,AD663,AE663,_xll.ohTrigger($AA$9:$AA$12))</f>
        <v>1.3482534400054511E-2</v>
      </c>
      <c r="AI663" s="49">
        <f>_xll.qlIndexFixing($V$5,_xll.qlInterestRateIndexFixingDate($V$5,AD663,trigger),,trigger)</f>
        <v>1.3572556997381E-2</v>
      </c>
      <c r="AJ663" s="49">
        <f t="shared" si="31"/>
        <v>-9.0022597326488984E-5</v>
      </c>
      <c r="AK663" s="52">
        <f t="shared" si="32"/>
        <v>1.0066769788717265</v>
      </c>
    </row>
    <row r="664" spans="29:37" x14ac:dyDescent="0.2">
      <c r="AC664" s="44" t="s">
        <v>74</v>
      </c>
      <c r="AD664" s="45">
        <f>_xll.qlCalendarAdvance(calendar,AD663,AC664,,,trigger)</f>
        <v>62879</v>
      </c>
      <c r="AE664" s="45">
        <f>_xll.qlInterestRateIndexMaturity($V$5,AD664,trigger)</f>
        <v>62969</v>
      </c>
      <c r="AF664" s="49">
        <f>_xll.qlTenorBasisValue($V$13,AD664,trigger)</f>
        <v>1.3633740405798441E-4</v>
      </c>
      <c r="AG664" s="49">
        <f>_xll.qlTenorBasisForwardRate($V$13,AD664,_xll.ohTrigger($AA$9:$AA$12))</f>
        <v>1.349243149625412E-2</v>
      </c>
      <c r="AH664" s="49">
        <f>_xll.qlTenorBasisForwardRate2($V$13,AD664,AE664,_xll.ohTrigger($AA$9:$AA$12))</f>
        <v>1.349243149625412E-2</v>
      </c>
      <c r="AI664" s="49">
        <f>_xll.qlIndexFixing($V$5,_xll.qlInterestRateIndexFixingDate($V$5,AD664,trigger),,trigger)</f>
        <v>1.3583068900968165E-2</v>
      </c>
      <c r="AJ664" s="49">
        <f t="shared" si="31"/>
        <v>-9.0637404714044578E-5</v>
      </c>
      <c r="AK664" s="52">
        <f t="shared" si="32"/>
        <v>1.0067176479450133</v>
      </c>
    </row>
    <row r="665" spans="29:37" x14ac:dyDescent="0.2">
      <c r="AC665" s="44" t="s">
        <v>74</v>
      </c>
      <c r="AD665" s="45">
        <f>_xll.qlCalendarAdvance(calendar,AD664,AC665,,,trigger)</f>
        <v>62908</v>
      </c>
      <c r="AE665" s="45">
        <f>_xll.qlInterestRateIndexMaturity($V$5,AD665,trigger)</f>
        <v>63002</v>
      </c>
      <c r="AF665" s="49">
        <f>_xll.qlTenorBasisValue($V$13,AD665,trigger)</f>
        <v>1.3629220757800016E-4</v>
      </c>
      <c r="AG665" s="49">
        <f>_xll.qlTenorBasisForwardRate($V$13,AD665,_xll.ohTrigger($AA$9:$AA$12))</f>
        <v>1.3503535051593579E-2</v>
      </c>
      <c r="AH665" s="49">
        <f>_xll.qlTenorBasisForwardRate2($V$13,AD665,AE665,_xll.ohTrigger($AA$9:$AA$12))</f>
        <v>1.3503535051593579E-2</v>
      </c>
      <c r="AI665" s="49">
        <f>_xll.qlIndexFixing($V$5,_xll.qlInterestRateIndexFixingDate($V$5,AD665,trigger),,trigger)</f>
        <v>1.35947660925817E-2</v>
      </c>
      <c r="AJ665" s="49">
        <f t="shared" si="31"/>
        <v>-9.1231040988121528E-5</v>
      </c>
      <c r="AK665" s="52">
        <f t="shared" si="32"/>
        <v>1.0067560857686191</v>
      </c>
    </row>
    <row r="666" spans="29:37" x14ac:dyDescent="0.2">
      <c r="AC666" s="44" t="s">
        <v>74</v>
      </c>
      <c r="AD666" s="45">
        <f>_xll.qlCalendarAdvance(calendar,AD665,AC666,,,trigger)</f>
        <v>62939</v>
      </c>
      <c r="AE666" s="45">
        <f>_xll.qlInterestRateIndexMaturity($V$5,AD666,trigger)</f>
        <v>63030</v>
      </c>
      <c r="AF666" s="49">
        <f>_xll.qlTenorBasisValue($V$13,AD666,trigger)</f>
        <v>1.3624443753678048E-4</v>
      </c>
      <c r="AG666" s="49">
        <f>_xll.qlTenorBasisForwardRate($V$13,AD666,_xll.ohTrigger($AA$9:$AA$12))</f>
        <v>1.351218896768413E-2</v>
      </c>
      <c r="AH666" s="49">
        <f>_xll.qlTenorBasisForwardRate2($V$13,AD666,AE666,_xll.ohTrigger($AA$9:$AA$12))</f>
        <v>1.351218896768413E-2</v>
      </c>
      <c r="AI666" s="49">
        <f>_xll.qlIndexFixing($V$5,_xll.qlInterestRateIndexFixingDate($V$5,AD666,trigger),,trigger)</f>
        <v>1.3603921970993622E-2</v>
      </c>
      <c r="AJ666" s="49">
        <f t="shared" si="31"/>
        <v>-9.1733003309491662E-5</v>
      </c>
      <c r="AK666" s="52">
        <f t="shared" si="32"/>
        <v>1.0067889076691334</v>
      </c>
    </row>
    <row r="667" spans="29:37" x14ac:dyDescent="0.2">
      <c r="AC667" s="44" t="s">
        <v>74</v>
      </c>
      <c r="AD667" s="45">
        <f>_xll.qlCalendarAdvance(calendar,AD666,AC667,,,trigger)</f>
        <v>62969</v>
      </c>
      <c r="AE667" s="45">
        <f>_xll.qlInterestRateIndexMaturity($V$5,AD667,trigger)</f>
        <v>63061</v>
      </c>
      <c r="AF667" s="49">
        <f>_xll.qlTenorBasisValue($V$13,AD667,trigger)</f>
        <v>1.3619873723813515E-4</v>
      </c>
      <c r="AG667" s="49">
        <f>_xll.qlTenorBasisForwardRate($V$13,AD667,_xll.ohTrigger($AA$9:$AA$12))</f>
        <v>1.3521957696062079E-2</v>
      </c>
      <c r="AH667" s="49">
        <f>_xll.qlTenorBasisForwardRate2($V$13,AD667,AE667,_xll.ohTrigger($AA$9:$AA$12))</f>
        <v>1.3521957696062079E-2</v>
      </c>
      <c r="AI667" s="49">
        <f>_xll.qlIndexFixing($V$5,_xll.qlInterestRateIndexFixingDate($V$5,AD667,trigger),,trigger)</f>
        <v>1.3614180619899672E-2</v>
      </c>
      <c r="AJ667" s="49">
        <f t="shared" si="31"/>
        <v>-9.2222923837592674E-5</v>
      </c>
      <c r="AK667" s="52">
        <f t="shared" si="32"/>
        <v>1.0068202346073343</v>
      </c>
    </row>
    <row r="668" spans="29:37" x14ac:dyDescent="0.2">
      <c r="AC668" s="44" t="s">
        <v>74</v>
      </c>
      <c r="AD668" s="45">
        <f>_xll.qlCalendarAdvance(calendar,AD667,AC668,,,trigger)</f>
        <v>63002</v>
      </c>
      <c r="AE668" s="45">
        <f>_xll.qlInterestRateIndexMaturity($V$5,AD668,trigger)</f>
        <v>63094</v>
      </c>
      <c r="AF668" s="49">
        <f>_xll.qlTenorBasisValue($V$13,AD668,trigger)</f>
        <v>1.3614906070886381E-4</v>
      </c>
      <c r="AG668" s="49">
        <f>_xll.qlTenorBasisForwardRate($V$13,AD668,_xll.ohTrigger($AA$9:$AA$12))</f>
        <v>1.353201322659032E-2</v>
      </c>
      <c r="AH668" s="49">
        <f>_xll.qlTenorBasisForwardRate2($V$13,AD668,AE668,_xll.ohTrigger($AA$9:$AA$12))</f>
        <v>1.353201322659032E-2</v>
      </c>
      <c r="AI668" s="49">
        <f>_xll.qlIndexFixing($V$5,_xll.qlInterestRateIndexFixingDate($V$5,AD668,trigger),,trigger)</f>
        <v>1.3624716880352475E-2</v>
      </c>
      <c r="AJ668" s="49">
        <f t="shared" si="31"/>
        <v>-9.2703653762155058E-5</v>
      </c>
      <c r="AK668" s="52">
        <f t="shared" si="32"/>
        <v>1.006850691926608</v>
      </c>
    </row>
    <row r="669" spans="29:37" x14ac:dyDescent="0.2">
      <c r="AC669" s="44" t="s">
        <v>74</v>
      </c>
      <c r="AD669" s="45">
        <f>_xll.qlCalendarAdvance(calendar,AD668,AC669,,,trigger)</f>
        <v>63032</v>
      </c>
      <c r="AE669" s="45">
        <f>_xll.qlInterestRateIndexMaturity($V$5,AD669,trigger)</f>
        <v>63124</v>
      </c>
      <c r="AF669" s="49">
        <f>_xll.qlTenorBasisValue($V$13,AD669,trigger)</f>
        <v>1.3610443388845173E-4</v>
      </c>
      <c r="AG669" s="49">
        <f>_xll.qlTenorBasisForwardRate($V$13,AD669,_xll.ohTrigger($AA$9:$AA$12))</f>
        <v>1.3540934989708171E-2</v>
      </c>
      <c r="AH669" s="49">
        <f>_xll.qlTenorBasisForwardRate2($V$13,AD669,AE669,_xll.ohTrigger($AA$9:$AA$12))</f>
        <v>1.3540934989708171E-2</v>
      </c>
      <c r="AI669" s="49">
        <f>_xll.qlIndexFixing($V$5,_xll.qlInterestRateIndexFixingDate($V$5,AD669,trigger),,trigger)</f>
        <v>1.3634035778260598E-2</v>
      </c>
      <c r="AJ669" s="49">
        <f t="shared" si="31"/>
        <v>-9.3100788552426955E-5</v>
      </c>
      <c r="AK669" s="52">
        <f t="shared" si="32"/>
        <v>1.0068755066487793</v>
      </c>
    </row>
    <row r="670" spans="29:37" x14ac:dyDescent="0.2">
      <c r="AC670" s="44" t="s">
        <v>74</v>
      </c>
      <c r="AD670" s="45">
        <f>_xll.qlCalendarAdvance(calendar,AD669,AC670,,,trigger)</f>
        <v>63065</v>
      </c>
      <c r="AE670" s="45">
        <f>_xll.qlInterestRateIndexMaturity($V$5,AD670,trigger)</f>
        <v>63157</v>
      </c>
      <c r="AF670" s="49">
        <f>_xll.qlTenorBasisValue($V$13,AD670,trigger)</f>
        <v>1.3605592450086036E-4</v>
      </c>
      <c r="AG670" s="49">
        <f>_xll.qlTenorBasisForwardRate($V$13,AD670,_xll.ohTrigger($AA$9:$AA$12))</f>
        <v>1.3550505540452255E-2</v>
      </c>
      <c r="AH670" s="49">
        <f>_xll.qlTenorBasisForwardRate2($V$13,AD670,AE670,_xll.ohTrigger($AA$9:$AA$12))</f>
        <v>1.3550505540452255E-2</v>
      </c>
      <c r="AI670" s="49">
        <f>_xll.qlIndexFixing($V$5,_xll.qlInterestRateIndexFixingDate($V$5,AD670,trigger),,trigger)</f>
        <v>1.364400109103644E-2</v>
      </c>
      <c r="AJ670" s="49">
        <f t="shared" si="31"/>
        <v>-9.3495550584184878E-5</v>
      </c>
      <c r="AK670" s="52">
        <f t="shared" si="32"/>
        <v>1.006899783207724</v>
      </c>
    </row>
    <row r="671" spans="29:37" x14ac:dyDescent="0.2">
      <c r="AC671" s="44" t="s">
        <v>74</v>
      </c>
      <c r="AD671" s="45">
        <f>_xll.qlCalendarAdvance(calendar,AD670,AC671,,,trigger)</f>
        <v>63096</v>
      </c>
      <c r="AE671" s="45">
        <f>_xll.qlInterestRateIndexMaturity($V$5,AD671,trigger)</f>
        <v>63187</v>
      </c>
      <c r="AF671" s="49">
        <f>_xll.qlTenorBasisValue($V$13,AD671,trigger)</f>
        <v>1.3601090229747802E-4</v>
      </c>
      <c r="AG671" s="49">
        <f>_xll.qlTenorBasisForwardRate($V$13,AD671,_xll.ohTrigger($AA$9:$AA$12))</f>
        <v>1.3558869444942719E-2</v>
      </c>
      <c r="AH671" s="49">
        <f>_xll.qlTenorBasisForwardRate2($V$13,AD671,AE671,_xll.ohTrigger($AA$9:$AA$12))</f>
        <v>1.3558869444942719E-2</v>
      </c>
      <c r="AI671" s="49">
        <f>_xll.qlIndexFixing($V$5,_xll.qlInterestRateIndexFixingDate($V$5,AD671,trigger),,trigger)</f>
        <v>1.3652689016936198E-2</v>
      </c>
      <c r="AJ671" s="49">
        <f t="shared" si="31"/>
        <v>-9.3819571993478817E-5</v>
      </c>
      <c r="AK671" s="52">
        <f t="shared" si="32"/>
        <v>1.0069194243940798</v>
      </c>
    </row>
    <row r="672" spans="29:37" x14ac:dyDescent="0.2">
      <c r="AC672" s="44" t="s">
        <v>74</v>
      </c>
      <c r="AD672" s="45">
        <f>_xll.qlCalendarAdvance(calendar,AD671,AC672,,,trigger)</f>
        <v>63128</v>
      </c>
      <c r="AE672" s="45">
        <f>_xll.qlInterestRateIndexMaturity($V$5,AD672,trigger)</f>
        <v>63220</v>
      </c>
      <c r="AF672" s="49">
        <f>_xll.qlTenorBasisValue($V$13,AD672,trigger)</f>
        <v>1.3596497726111079E-4</v>
      </c>
      <c r="AG672" s="49">
        <f>_xll.qlTenorBasisForwardRate($V$13,AD672,_xll.ohTrigger($AA$9:$AA$12))</f>
        <v>1.3568061689065389E-2</v>
      </c>
      <c r="AH672" s="49">
        <f>_xll.qlTenorBasisForwardRate2($V$13,AD672,AE672,_xll.ohTrigger($AA$9:$AA$12))</f>
        <v>1.3568061689065389E-2</v>
      </c>
      <c r="AI672" s="49">
        <f>_xll.qlIndexFixing($V$5,_xll.qlInterestRateIndexFixingDate($V$5,AD672,trigger),,trigger)</f>
        <v>1.3662195298577007E-2</v>
      </c>
      <c r="AJ672" s="49">
        <f t="shared" si="31"/>
        <v>-9.4133609511617977E-5</v>
      </c>
      <c r="AK672" s="52">
        <f t="shared" si="32"/>
        <v>1.0069378818927011</v>
      </c>
    </row>
    <row r="673" spans="29:37" x14ac:dyDescent="0.2">
      <c r="AC673" s="44" t="s">
        <v>74</v>
      </c>
      <c r="AD673" s="45">
        <f>_xll.qlCalendarAdvance(calendar,AD672,AC673,,,trigger)</f>
        <v>63158</v>
      </c>
      <c r="AE673" s="45">
        <f>_xll.qlInterestRateIndexMaturity($V$5,AD673,trigger)</f>
        <v>63248</v>
      </c>
      <c r="AF673" s="49">
        <f>_xll.qlTenorBasisValue($V$13,AD673,trigger)</f>
        <v>1.3592242372585311E-4</v>
      </c>
      <c r="AG673" s="49">
        <f>_xll.qlTenorBasisForwardRate($V$13,AD673,_xll.ohTrigger($AA$9:$AA$12))</f>
        <v>1.357531702081527E-2</v>
      </c>
      <c r="AH673" s="49">
        <f>_xll.qlTenorBasisForwardRate2($V$13,AD673,AE673,_xll.ohTrigger($AA$9:$AA$12))</f>
        <v>1.357531702081527E-2</v>
      </c>
      <c r="AI673" s="49">
        <f>_xll.qlIndexFixing($V$5,_xll.qlInterestRateIndexFixingDate($V$5,AD673,trigger),,trigger)</f>
        <v>1.3669689736500068E-2</v>
      </c>
      <c r="AJ673" s="49">
        <f t="shared" si="31"/>
        <v>-9.4372715684798436E-5</v>
      </c>
      <c r="AK673" s="52">
        <f t="shared" si="32"/>
        <v>1.0069517872429863</v>
      </c>
    </row>
    <row r="674" spans="29:37" x14ac:dyDescent="0.2">
      <c r="AC674" s="44" t="s">
        <v>74</v>
      </c>
      <c r="AD674" s="45">
        <f>_xll.qlCalendarAdvance(calendar,AD673,AC674,,,trigger)</f>
        <v>63188</v>
      </c>
      <c r="AE674" s="45">
        <f>_xll.qlInterestRateIndexMaturity($V$5,AD674,trigger)</f>
        <v>63279</v>
      </c>
      <c r="AF674" s="49">
        <f>_xll.qlTenorBasisValue($V$13,AD674,trigger)</f>
        <v>1.3588034972853956E-4</v>
      </c>
      <c r="AG674" s="49">
        <f>_xll.qlTenorBasisForwardRate($V$13,AD674,_xll.ohTrigger($AA$9:$AA$12))</f>
        <v>1.3583516596234938E-2</v>
      </c>
      <c r="AH674" s="49">
        <f>_xll.qlTenorBasisForwardRate2($V$13,AD674,AE674,_xll.ohTrigger($AA$9:$AA$12))</f>
        <v>1.3583516596234938E-2</v>
      </c>
      <c r="AI674" s="49">
        <f>_xll.qlIndexFixing($V$5,_xll.qlInterestRateIndexFixingDate($V$5,AD674,trigger),,trigger)</f>
        <v>1.3678120392826645E-2</v>
      </c>
      <c r="AJ674" s="49">
        <f t="shared" si="31"/>
        <v>-9.4603796591706188E-5</v>
      </c>
      <c r="AK674" s="52">
        <f t="shared" si="32"/>
        <v>1.0069646027169377</v>
      </c>
    </row>
    <row r="675" spans="29:37" x14ac:dyDescent="0.2">
      <c r="AC675" s="44" t="s">
        <v>74</v>
      </c>
      <c r="AD675" s="45">
        <f>_xll.qlCalendarAdvance(calendar,AD674,AC675,,,trigger)</f>
        <v>63219</v>
      </c>
      <c r="AE675" s="45">
        <f>_xll.qlInterestRateIndexMaturity($V$5,AD675,trigger)</f>
        <v>63307</v>
      </c>
      <c r="AF675" s="49">
        <f>_xll.qlTenorBasisValue($V$13,AD675,trigger)</f>
        <v>1.358373714132147E-4</v>
      </c>
      <c r="AG675" s="49">
        <f>_xll.qlTenorBasisForwardRate($V$13,AD675,_xll.ohTrigger($AA$9:$AA$12))</f>
        <v>1.3590223947446235E-2</v>
      </c>
      <c r="AH675" s="49">
        <f>_xll.qlTenorBasisForwardRate2($V$13,AD675,AE675,_xll.ohTrigger($AA$9:$AA$12))</f>
        <v>1.3590223947446235E-2</v>
      </c>
      <c r="AI675" s="49">
        <f>_xll.qlIndexFixing($V$5,_xll.qlInterestRateIndexFixingDate($V$5,AD675,trigger),,trigger)</f>
        <v>1.3685009509527255E-2</v>
      </c>
      <c r="AJ675" s="49">
        <f t="shared" si="31"/>
        <v>-9.4785562081020625E-5</v>
      </c>
      <c r="AK675" s="52">
        <f t="shared" si="32"/>
        <v>1.0069745401140966</v>
      </c>
    </row>
    <row r="676" spans="29:37" x14ac:dyDescent="0.2">
      <c r="AC676" s="44" t="s">
        <v>74</v>
      </c>
      <c r="AD676" s="45">
        <f>_xll.qlCalendarAdvance(calendar,AD675,AC676,,,trigger)</f>
        <v>63248</v>
      </c>
      <c r="AE676" s="45">
        <f>_xll.qlInterestRateIndexMaturity($V$5,AD676,trigger)</f>
        <v>63340</v>
      </c>
      <c r="AF676" s="49">
        <f>_xll.qlTenorBasisValue($V$13,AD676,trigger)</f>
        <v>1.3579761919218955E-4</v>
      </c>
      <c r="AG676" s="49">
        <f>_xll.qlTenorBasisForwardRate($V$13,AD676,_xll.ohTrigger($AA$9:$AA$12))</f>
        <v>1.3598863480243037E-2</v>
      </c>
      <c r="AH676" s="49">
        <f>_xll.qlTenorBasisForwardRate2($V$13,AD676,AE676,_xll.ohTrigger($AA$9:$AA$12))</f>
        <v>1.3598863480243037E-2</v>
      </c>
      <c r="AI676" s="49">
        <f>_xll.qlIndexFixing($V$5,_xll.qlInterestRateIndexFixingDate($V$5,AD676,trigger),,trigger)</f>
        <v>1.3693835449967211E-2</v>
      </c>
      <c r="AJ676" s="49">
        <f t="shared" si="31"/>
        <v>-9.4971969724173474E-5</v>
      </c>
      <c r="AK676" s="52">
        <f t="shared" si="32"/>
        <v>1.0069838166889573</v>
      </c>
    </row>
    <row r="677" spans="29:37" x14ac:dyDescent="0.2">
      <c r="AC677" s="44" t="s">
        <v>74</v>
      </c>
      <c r="AD677" s="45">
        <f>_xll.qlCalendarAdvance(calendar,AD676,AC677,,,trigger)</f>
        <v>63276</v>
      </c>
      <c r="AE677" s="45">
        <f>_xll.qlInterestRateIndexMaturity($V$5,AD677,trigger)</f>
        <v>63368</v>
      </c>
      <c r="AF677" s="49">
        <f>_xll.qlTenorBasisValue($V$13,AD677,trigger)</f>
        <v>1.3575964902327008E-4</v>
      </c>
      <c r="AG677" s="49">
        <f>_xll.qlTenorBasisForwardRate($V$13,AD677,_xll.ohTrigger($AA$9:$AA$12))</f>
        <v>1.3605544790733988E-2</v>
      </c>
      <c r="AH677" s="49">
        <f>_xll.qlTenorBasisForwardRate2($V$13,AD677,AE677,_xll.ohTrigger($AA$9:$AA$12))</f>
        <v>1.3605544790733988E-2</v>
      </c>
      <c r="AI677" s="49">
        <f>_xll.qlIndexFixing($V$5,_xll.qlInterestRateIndexFixingDate($V$5,AD677,trigger),,trigger)</f>
        <v>1.3700649102042809E-2</v>
      </c>
      <c r="AJ677" s="49">
        <f t="shared" si="31"/>
        <v>-9.5104311308821105E-5</v>
      </c>
      <c r="AK677" s="52">
        <f t="shared" si="32"/>
        <v>1.0069901141609259</v>
      </c>
    </row>
    <row r="678" spans="29:37" x14ac:dyDescent="0.2">
      <c r="AC678" s="44" t="s">
        <v>74</v>
      </c>
      <c r="AD678" s="45">
        <f>_xll.qlCalendarAdvance(calendar,AD677,AC678,,,trigger)</f>
        <v>63307</v>
      </c>
      <c r="AE678" s="45">
        <f>_xll.qlInterestRateIndexMaturity($V$5,AD678,trigger)</f>
        <v>63401</v>
      </c>
      <c r="AF678" s="49">
        <f>_xll.qlTenorBasisValue($V$13,AD678,trigger)</f>
        <v>1.3571807685031317E-4</v>
      </c>
      <c r="AG678" s="49">
        <f>_xll.qlTenorBasisForwardRate($V$13,AD678,_xll.ohTrigger($AA$9:$AA$12))</f>
        <v>1.3613453440518871E-2</v>
      </c>
      <c r="AH678" s="49">
        <f>_xll.qlTenorBasisForwardRate2($V$13,AD678,AE678,_xll.ohTrigger($AA$9:$AA$12))</f>
        <v>1.3613453440518871E-2</v>
      </c>
      <c r="AI678" s="49">
        <f>_xll.qlIndexFixing($V$5,_xll.qlInterestRateIndexFixingDate($V$5,AD678,trigger),,trigger)</f>
        <v>1.3708689608063354E-2</v>
      </c>
      <c r="AJ678" s="49">
        <f t="shared" si="31"/>
        <v>-9.5236167544483774E-5</v>
      </c>
      <c r="AK678" s="52">
        <f t="shared" si="32"/>
        <v>1.0069957390283515</v>
      </c>
    </row>
    <row r="679" spans="29:37" x14ac:dyDescent="0.2">
      <c r="AC679" s="44" t="s">
        <v>74</v>
      </c>
      <c r="AD679" s="45">
        <f>_xll.qlCalendarAdvance(calendar,AD678,AC679,,,trigger)</f>
        <v>63338</v>
      </c>
      <c r="AE679" s="45">
        <f>_xll.qlInterestRateIndexMaturity($V$5,AD679,trigger)</f>
        <v>63430</v>
      </c>
      <c r="AF679" s="49">
        <f>_xll.qlTenorBasisValue($V$13,AD679,trigger)</f>
        <v>1.3567698918857547E-4</v>
      </c>
      <c r="AG679" s="49">
        <f>_xll.qlTenorBasisForwardRate($V$13,AD679,_xll.ohTrigger($AA$9:$AA$12))</f>
        <v>1.3619647534080154E-2</v>
      </c>
      <c r="AH679" s="49">
        <f>_xll.qlTenorBasisForwardRate2($V$13,AD679,AE679,_xll.ohTrigger($AA$9:$AA$12))</f>
        <v>1.3619647534080154E-2</v>
      </c>
      <c r="AI679" s="49">
        <f>_xll.qlIndexFixing($V$5,_xll.qlInterestRateIndexFixingDate($V$5,AD679,trigger),,trigger)</f>
        <v>1.3714970224365616E-2</v>
      </c>
      <c r="AJ679" s="49">
        <f t="shared" si="31"/>
        <v>-9.5322690285462586E-5</v>
      </c>
      <c r="AK679" s="52">
        <f t="shared" si="32"/>
        <v>1.0069989102175323</v>
      </c>
    </row>
    <row r="680" spans="29:37" x14ac:dyDescent="0.2">
      <c r="AC680" s="44" t="s">
        <v>74</v>
      </c>
      <c r="AD680" s="45">
        <f>_xll.qlCalendarAdvance(calendar,AD679,AC680,,,trigger)</f>
        <v>63369</v>
      </c>
      <c r="AE680" s="45">
        <f>_xll.qlInterestRateIndexMaturity($V$5,AD680,trigger)</f>
        <v>63461</v>
      </c>
      <c r="AF680" s="49">
        <f>_xll.qlTenorBasisValue($V$13,AD680,trigger)</f>
        <v>1.3563638049463283E-4</v>
      </c>
      <c r="AG680" s="49">
        <f>_xll.qlTenorBasisForwardRate($V$13,AD680,_xll.ohTrigger($AA$9:$AA$12))</f>
        <v>1.3626338445576312E-2</v>
      </c>
      <c r="AH680" s="49">
        <f>_xll.qlTenorBasisForwardRate2($V$13,AD680,AE680,_xll.ohTrigger($AA$9:$AA$12))</f>
        <v>1.3626338445576312E-2</v>
      </c>
      <c r="AI680" s="49">
        <f>_xll.qlIndexFixing($V$5,_xll.qlInterestRateIndexFixingDate($V$5,AD680,trigger),,trigger)</f>
        <v>1.372173488681234E-2</v>
      </c>
      <c r="AJ680" s="49">
        <f t="shared" si="31"/>
        <v>-9.5396441236027946E-5</v>
      </c>
      <c r="AK680" s="52">
        <f t="shared" si="32"/>
        <v>1.0070008859399053</v>
      </c>
    </row>
    <row r="681" spans="29:37" x14ac:dyDescent="0.2">
      <c r="AC681" s="44" t="s">
        <v>74</v>
      </c>
      <c r="AD681" s="45">
        <f>_xll.qlCalendarAdvance(calendar,AD680,AC681,,,trigger)</f>
        <v>63401</v>
      </c>
      <c r="AE681" s="45">
        <f>_xll.qlInterestRateIndexMaturity($V$5,AD681,trigger)</f>
        <v>63493</v>
      </c>
      <c r="AF681" s="49">
        <f>_xll.qlTenorBasisValue($V$13,AD681,trigger)</f>
        <v>1.3559495842473793E-4</v>
      </c>
      <c r="AG681" s="49">
        <f>_xll.qlTenorBasisForwardRate($V$13,AD681,_xll.ohTrigger($AA$9:$AA$12))</f>
        <v>1.3632990865082876E-2</v>
      </c>
      <c r="AH681" s="49">
        <f>_xll.qlTenorBasisForwardRate2($V$13,AD681,AE681,_xll.ohTrigger($AA$9:$AA$12))</f>
        <v>1.3632990865082876E-2</v>
      </c>
      <c r="AI681" s="49">
        <f>_xll.qlIndexFixing($V$5,_xll.qlInterestRateIndexFixingDate($V$5,AD681,trigger),,trigger)</f>
        <v>1.3728440921510319E-2</v>
      </c>
      <c r="AJ681" s="49">
        <f t="shared" si="31"/>
        <v>-9.5450056427442975E-5</v>
      </c>
      <c r="AK681" s="52">
        <f t="shared" si="32"/>
        <v>1.0070014025074947</v>
      </c>
    </row>
    <row r="682" spans="29:37" x14ac:dyDescent="0.2">
      <c r="AC682" s="44" t="s">
        <v>74</v>
      </c>
      <c r="AD682" s="45">
        <f>_xll.qlCalendarAdvance(calendar,AD681,AC682,,,trigger)</f>
        <v>63432</v>
      </c>
      <c r="AE682" s="45">
        <f>_xll.qlInterestRateIndexMaturity($V$5,AD682,trigger)</f>
        <v>63523</v>
      </c>
      <c r="AF682" s="49">
        <f>_xll.qlTenorBasisValue($V$13,AD682,trigger)</f>
        <v>1.3555530629226676E-4</v>
      </c>
      <c r="AG682" s="49">
        <f>_xll.qlTenorBasisForwardRate($V$13,AD682,_xll.ohTrigger($AA$9:$AA$12))</f>
        <v>1.3638833250514515E-2</v>
      </c>
      <c r="AH682" s="49">
        <f>_xll.qlTenorBasisForwardRate2($V$13,AD682,AE682,_xll.ohTrigger($AA$9:$AA$12))</f>
        <v>1.3638833250514515E-2</v>
      </c>
      <c r="AI682" s="49">
        <f>_xll.qlIndexFixing($V$5,_xll.qlInterestRateIndexFixingDate($V$5,AD682,trigger),,trigger)</f>
        <v>1.3734311243710556E-2</v>
      </c>
      <c r="AJ682" s="49">
        <f t="shared" si="31"/>
        <v>-9.5477993196041097E-5</v>
      </c>
      <c r="AK682" s="52">
        <f t="shared" si="32"/>
        <v>1.0070004516839766</v>
      </c>
    </row>
    <row r="683" spans="29:37" x14ac:dyDescent="0.2">
      <c r="AC683" s="44" t="s">
        <v>74</v>
      </c>
      <c r="AD683" s="45">
        <f>_xll.qlCalendarAdvance(calendar,AD682,AC683,,,trigger)</f>
        <v>63464</v>
      </c>
      <c r="AE683" s="45">
        <f>_xll.qlInterestRateIndexMaturity($V$5,AD683,trigger)</f>
        <v>63556</v>
      </c>
      <c r="AF683" s="49">
        <f>_xll.qlTenorBasisValue($V$13,AD683,trigger)</f>
        <v>1.3551486015435924E-4</v>
      </c>
      <c r="AG683" s="49">
        <f>_xll.qlTenorBasisForwardRate($V$13,AD683,_xll.ohTrigger($AA$9:$AA$12))</f>
        <v>1.3645325992950706E-2</v>
      </c>
      <c r="AH683" s="49">
        <f>_xll.qlTenorBasisForwardRate2($V$13,AD683,AE683,_xll.ohTrigger($AA$9:$AA$12))</f>
        <v>1.3645325992950706E-2</v>
      </c>
      <c r="AI683" s="49">
        <f>_xll.qlIndexFixing($V$5,_xll.qlInterestRateIndexFixingDate($V$5,AD683,trigger),,trigger)</f>
        <v>1.374082154518788E-2</v>
      </c>
      <c r="AJ683" s="49">
        <f t="shared" si="31"/>
        <v>-9.5495552237173653E-5</v>
      </c>
      <c r="AK683" s="52">
        <f t="shared" si="32"/>
        <v>1.0069984075343095</v>
      </c>
    </row>
    <row r="684" spans="29:37" x14ac:dyDescent="0.2">
      <c r="AC684" s="44" t="s">
        <v>74</v>
      </c>
      <c r="AD684" s="45">
        <f>_xll.qlCalendarAdvance(calendar,AD683,AC684,,,trigger)</f>
        <v>63495</v>
      </c>
      <c r="AE684" s="45">
        <f>_xll.qlInterestRateIndexMaturity($V$5,AD684,trigger)</f>
        <v>63587</v>
      </c>
      <c r="AF684" s="49">
        <f>_xll.qlTenorBasisValue($V$13,AD684,trigger)</f>
        <v>1.3547614245428569E-4</v>
      </c>
      <c r="AG684" s="49">
        <f>_xll.qlTenorBasisForwardRate($V$13,AD684,_xll.ohTrigger($AA$9:$AA$12))</f>
        <v>1.3651021435344933E-2</v>
      </c>
      <c r="AH684" s="49">
        <f>_xll.qlTenorBasisForwardRate2($V$13,AD684,AE684,_xll.ohTrigger($AA$9:$AA$12))</f>
        <v>1.3651021435344933E-2</v>
      </c>
      <c r="AI684" s="49">
        <f>_xll.qlIndexFixing($V$5,_xll.qlInterestRateIndexFixingDate($V$5,AD684,trigger),,trigger)</f>
        <v>1.3746513434425206E-2</v>
      </c>
      <c r="AJ684" s="49">
        <f t="shared" si="31"/>
        <v>-9.5491999080273005E-5</v>
      </c>
      <c r="AK684" s="52">
        <f t="shared" si="32"/>
        <v>1.0069952273925105</v>
      </c>
    </row>
    <row r="685" spans="29:37" x14ac:dyDescent="0.2">
      <c r="AC685" s="44" t="s">
        <v>74</v>
      </c>
      <c r="AD685" s="45">
        <f>_xll.qlCalendarAdvance(calendar,AD684,AC685,,,trigger)</f>
        <v>63527</v>
      </c>
      <c r="AE685" s="45">
        <f>_xll.qlInterestRateIndexMaturity($V$5,AD685,trigger)</f>
        <v>63618</v>
      </c>
      <c r="AF685" s="49">
        <f>_xll.qlTenorBasisValue($V$13,AD685,trigger)</f>
        <v>1.3543664966478633E-4</v>
      </c>
      <c r="AG685" s="49">
        <f>_xll.qlTenorBasisForwardRate($V$13,AD685,_xll.ohTrigger($AA$9:$AA$12))</f>
        <v>1.3656296946928766E-2</v>
      </c>
      <c r="AH685" s="49">
        <f>_xll.qlTenorBasisForwardRate2($V$13,AD685,AE685,_xll.ohTrigger($AA$9:$AA$12))</f>
        <v>1.3656296946928766E-2</v>
      </c>
      <c r="AI685" s="49">
        <f>_xll.qlIndexFixing($V$5,_xll.qlInterestRateIndexFixingDate($V$5,AD685,trigger),,trigger)</f>
        <v>1.3751766509525294E-2</v>
      </c>
      <c r="AJ685" s="49">
        <f t="shared" si="31"/>
        <v>-9.546956259652746E-5</v>
      </c>
      <c r="AK685" s="52">
        <f t="shared" si="32"/>
        <v>1.0069908821525735</v>
      </c>
    </row>
    <row r="686" spans="29:37" x14ac:dyDescent="0.2">
      <c r="AC686" s="44" t="s">
        <v>74</v>
      </c>
      <c r="AD686" s="45">
        <f>_xll.qlCalendarAdvance(calendar,AD685,AC686,,,trigger)</f>
        <v>63558</v>
      </c>
      <c r="AE686" s="45">
        <f>_xll.qlInterestRateIndexMaturity($V$5,AD686,trigger)</f>
        <v>63648</v>
      </c>
      <c r="AF686" s="49">
        <f>_xll.qlTenorBasisValue($V$13,AD686,trigger)</f>
        <v>1.3539884476775852E-4</v>
      </c>
      <c r="AG686" s="49">
        <f>_xll.qlTenorBasisForwardRate($V$13,AD686,_xll.ohTrigger($AA$9:$AA$12))</f>
        <v>1.3661149888694268E-2</v>
      </c>
      <c r="AH686" s="49">
        <f>_xll.qlTenorBasisForwardRate2($V$13,AD686,AE686,_xll.ohTrigger($AA$9:$AA$12))</f>
        <v>1.3661149888694268E-2</v>
      </c>
      <c r="AI686" s="49">
        <f>_xll.qlIndexFixing($V$5,_xll.qlInterestRateIndexFixingDate($V$5,AD686,trigger),,trigger)</f>
        <v>1.3756584471067868E-2</v>
      </c>
      <c r="AJ686" s="49">
        <f t="shared" si="31"/>
        <v>-9.5434582373599142E-5</v>
      </c>
      <c r="AK686" s="52">
        <f t="shared" si="32"/>
        <v>1.0069858381725669</v>
      </c>
    </row>
    <row r="687" spans="29:37" x14ac:dyDescent="0.2">
      <c r="AC687" s="44" t="s">
        <v>74</v>
      </c>
      <c r="AD687" s="45">
        <f>_xll.qlCalendarAdvance(calendar,AD686,AC687,,,trigger)</f>
        <v>63590</v>
      </c>
      <c r="AE687" s="45">
        <f>_xll.qlInterestRateIndexMaturity($V$5,AD687,trigger)</f>
        <v>63681</v>
      </c>
      <c r="AF687" s="49">
        <f>_xll.qlTenorBasisValue($V$13,AD687,trigger)</f>
        <v>1.3536028325327078E-4</v>
      </c>
      <c r="AG687" s="49">
        <f>_xll.qlTenorBasisForwardRate($V$13,AD687,_xll.ohTrigger($AA$9:$AA$12))</f>
        <v>1.3666583069423189E-2</v>
      </c>
      <c r="AH687" s="49">
        <f>_xll.qlTenorBasisForwardRate2($V$13,AD687,AE687,_xll.ohTrigger($AA$9:$AA$12))</f>
        <v>1.3666583069423189E-2</v>
      </c>
      <c r="AI687" s="49">
        <f>_xll.qlIndexFixing($V$5,_xll.qlInterestRateIndexFixingDate($V$5,AD687,trigger),,trigger)</f>
        <v>1.3761975218375869E-2</v>
      </c>
      <c r="AJ687" s="49">
        <f t="shared" si="31"/>
        <v>-9.5392148952679751E-5</v>
      </c>
      <c r="AK687" s="52">
        <f t="shared" si="32"/>
        <v>1.0069799560334949</v>
      </c>
    </row>
    <row r="688" spans="29:37" x14ac:dyDescent="0.2">
      <c r="AC688" s="44" t="s">
        <v>74</v>
      </c>
      <c r="AD688" s="45">
        <f>_xll.qlCalendarAdvance(calendar,AD687,AC688,,,trigger)</f>
        <v>63618</v>
      </c>
      <c r="AE688" s="45">
        <f>_xll.qlInterestRateIndexMaturity($V$5,AD688,trigger)</f>
        <v>63710</v>
      </c>
      <c r="AF688" s="49">
        <f>_xll.qlTenorBasisValue($V$13,AD688,trigger)</f>
        <v>1.3532692334499095E-4</v>
      </c>
      <c r="AG688" s="49">
        <f>_xll.qlTenorBasisForwardRate($V$13,AD688,_xll.ohTrigger($AA$9:$AA$12))</f>
        <v>1.3671149910601062E-2</v>
      </c>
      <c r="AH688" s="49">
        <f>_xll.qlTenorBasisForwardRate2($V$13,AD688,AE688,_xll.ohTrigger($AA$9:$AA$12))</f>
        <v>1.3671149910601062E-2</v>
      </c>
      <c r="AI688" s="49">
        <f>_xll.qlIndexFixing($V$5,_xll.qlInterestRateIndexFixingDate($V$5,AD688,trigger),,trigger)</f>
        <v>1.3766496154973901E-2</v>
      </c>
      <c r="AJ688" s="49">
        <f t="shared" si="31"/>
        <v>-9.5346244372839298E-5</v>
      </c>
      <c r="AK688" s="52">
        <f t="shared" si="32"/>
        <v>1.0069742666122696</v>
      </c>
    </row>
    <row r="689" spans="29:37" x14ac:dyDescent="0.2">
      <c r="AC689" s="44" t="s">
        <v>74</v>
      </c>
      <c r="AD689" s="45">
        <f>_xll.qlCalendarAdvance(calendar,AD688,AC689,,,trigger)</f>
        <v>63649</v>
      </c>
      <c r="AE689" s="45">
        <f>_xll.qlInterestRateIndexMaturity($V$5,AD689,trigger)</f>
        <v>63740</v>
      </c>
      <c r="AF689" s="49">
        <f>_xll.qlTenorBasisValue($V$13,AD689,trigger)</f>
        <v>1.352903997445023E-4</v>
      </c>
      <c r="AG689" s="49">
        <f>_xll.qlTenorBasisForwardRate($V$13,AD689,_xll.ohTrigger($AA$9:$AA$12))</f>
        <v>1.367526555527084E-2</v>
      </c>
      <c r="AH689" s="49">
        <f>_xll.qlTenorBasisForwardRate2($V$13,AD689,AE689,_xll.ohTrigger($AA$9:$AA$12))</f>
        <v>1.367526555527084E-2</v>
      </c>
      <c r="AI689" s="49">
        <f>_xll.qlIndexFixing($V$5,_xll.qlInterestRateIndexFixingDate($V$5,AD689,trigger),,trigger)</f>
        <v>1.3770547313227835E-2</v>
      </c>
      <c r="AJ689" s="49">
        <f t="shared" si="31"/>
        <v>-9.5281757956994922E-5</v>
      </c>
      <c r="AK689" s="52">
        <f t="shared" si="32"/>
        <v>1.0069674521179788</v>
      </c>
    </row>
    <row r="690" spans="29:37" x14ac:dyDescent="0.2">
      <c r="AC690" s="44" t="s">
        <v>74</v>
      </c>
      <c r="AD690" s="45">
        <f>_xll.qlCalendarAdvance(calendar,AD689,AC690,,,trigger)</f>
        <v>63681</v>
      </c>
      <c r="AE690" s="45">
        <f>_xll.qlInterestRateIndexMaturity($V$5,AD690,trigger)</f>
        <v>63773</v>
      </c>
      <c r="AF690" s="49">
        <f>_xll.qlTenorBasisValue($V$13,AD690,trigger)</f>
        <v>1.3525314544502785E-4</v>
      </c>
      <c r="AG690" s="49">
        <f>_xll.qlTenorBasisForwardRate($V$13,AD690,_xll.ohTrigger($AA$9:$AA$12))</f>
        <v>1.3679909000252044E-2</v>
      </c>
      <c r="AH690" s="49">
        <f>_xll.qlTenorBasisForwardRate2($V$13,AD690,AE690,_xll.ohTrigger($AA$9:$AA$12))</f>
        <v>1.3679909000252044E-2</v>
      </c>
      <c r="AI690" s="49">
        <f>_xll.qlIndexFixing($V$5,_xll.qlInterestRateIndexFixingDate($V$5,AD690,trigger),,trigger)</f>
        <v>1.3775122007894538E-2</v>
      </c>
      <c r="AJ690" s="49">
        <f t="shared" si="31"/>
        <v>-9.5213007642494518E-5</v>
      </c>
      <c r="AK690" s="52">
        <f t="shared" si="32"/>
        <v>1.0069600614770713</v>
      </c>
    </row>
    <row r="691" spans="29:37" x14ac:dyDescent="0.2">
      <c r="AC691" s="44" t="s">
        <v>74</v>
      </c>
      <c r="AD691" s="45">
        <f>_xll.qlCalendarAdvance(calendar,AD690,AC691,,,trigger)</f>
        <v>63712</v>
      </c>
      <c r="AE691" s="45">
        <f>_xll.qlInterestRateIndexMaturity($V$5,AD691,trigger)</f>
        <v>63804</v>
      </c>
      <c r="AF691" s="49">
        <f>_xll.qlTenorBasisValue($V$13,AD691,trigger)</f>
        <v>1.3521748381207889E-4</v>
      </c>
      <c r="AG691" s="49">
        <f>_xll.qlTenorBasisForwardRate($V$13,AD691,_xll.ohTrigger($AA$9:$AA$12))</f>
        <v>1.3683827736599636E-2</v>
      </c>
      <c r="AH691" s="49">
        <f>_xll.qlTenorBasisForwardRate2($V$13,AD691,AE691,_xll.ohTrigger($AA$9:$AA$12))</f>
        <v>1.3683827736599636E-2</v>
      </c>
      <c r="AI691" s="49">
        <f>_xll.qlIndexFixing($V$5,_xll.qlInterestRateIndexFixingDate($V$5,AD691,trigger),,trigger)</f>
        <v>1.3778966300839385E-2</v>
      </c>
      <c r="AJ691" s="49">
        <f t="shared" si="31"/>
        <v>-9.5138564239748494E-5</v>
      </c>
      <c r="AK691" s="52">
        <f t="shared" si="32"/>
        <v>1.0069526280271188</v>
      </c>
    </row>
    <row r="692" spans="29:37" x14ac:dyDescent="0.2">
      <c r="AC692" s="44" t="s">
        <v>74</v>
      </c>
      <c r="AD692" s="45">
        <f>_xll.qlCalendarAdvance(calendar,AD691,AC692,,,trigger)</f>
        <v>63744</v>
      </c>
      <c r="AE692" s="45">
        <f>_xll.qlInterestRateIndexMaturity($V$5,AD692,trigger)</f>
        <v>63836</v>
      </c>
      <c r="AF692" s="49">
        <f>_xll.qlTenorBasisValue($V$13,AD692,trigger)</f>
        <v>1.3518110890925415E-4</v>
      </c>
      <c r="AG692" s="49">
        <f>_xll.qlTenorBasisForwardRate($V$13,AD692,_xll.ohTrigger($AA$9:$AA$12))</f>
        <v>1.3687599890418505E-2</v>
      </c>
      <c r="AH692" s="49">
        <f>_xll.qlTenorBasisForwardRate2($V$13,AD692,AE692,_xll.ohTrigger($AA$9:$AA$12))</f>
        <v>1.3687599890418505E-2</v>
      </c>
      <c r="AI692" s="49">
        <f>_xll.qlIndexFixing($V$5,_xll.qlInterestRateIndexFixingDate($V$5,AD692,trigger),,trigger)</f>
        <v>1.3782657748469566E-2</v>
      </c>
      <c r="AJ692" s="49">
        <f t="shared" si="31"/>
        <v>-9.5057858051061581E-5</v>
      </c>
      <c r="AK692" s="52">
        <f t="shared" si="32"/>
        <v>1.0069448156588507</v>
      </c>
    </row>
    <row r="693" spans="29:37" x14ac:dyDescent="0.2">
      <c r="AC693" s="44" t="s">
        <v>74</v>
      </c>
      <c r="AD693" s="45">
        <f>_xll.qlCalendarAdvance(calendar,AD692,AC693,,,trigger)</f>
        <v>63775</v>
      </c>
      <c r="AE693" s="45">
        <f>_xll.qlInterestRateIndexMaturity($V$5,AD693,trigger)</f>
        <v>63867</v>
      </c>
      <c r="AF693" s="49">
        <f>_xll.qlTenorBasisValue($V$13,AD693,trigger)</f>
        <v>1.3514628925366325E-4</v>
      </c>
      <c r="AG693" s="49">
        <f>_xll.qlTenorBasisForwardRate($V$13,AD693,_xll.ohTrigger($AA$9:$AA$12))</f>
        <v>1.369098805087505E-2</v>
      </c>
      <c r="AH693" s="49">
        <f>_xll.qlTenorBasisForwardRate2($V$13,AD693,AE693,_xll.ohTrigger($AA$9:$AA$12))</f>
        <v>1.369098805087505E-2</v>
      </c>
      <c r="AI693" s="49">
        <f>_xll.qlIndexFixing($V$5,_xll.qlInterestRateIndexFixingDate($V$5,AD693,trigger),,trigger)</f>
        <v>1.3785965634567646E-2</v>
      </c>
      <c r="AJ693" s="49">
        <f t="shared" si="31"/>
        <v>-9.4977583692595555E-5</v>
      </c>
      <c r="AK693" s="52">
        <f t="shared" si="32"/>
        <v>1.0069372336999831</v>
      </c>
    </row>
    <row r="694" spans="29:37" x14ac:dyDescent="0.2">
      <c r="AC694" s="46" t="s">
        <v>74</v>
      </c>
      <c r="AD694" s="47">
        <f>_xll.qlCalendarAdvance(calendar,AD693,AC694,,,trigger)</f>
        <v>63807</v>
      </c>
      <c r="AE694" s="47">
        <f>_xll.qlInterestRateIndexMaturity($V$5,AD694,trigger)</f>
        <v>63898</v>
      </c>
      <c r="AF694" s="50">
        <f>_xll.qlTenorBasisValue($V$13,AD694,trigger)</f>
        <v>1.3511077334752905E-4</v>
      </c>
      <c r="AG694" s="50">
        <f>_xll.qlTenorBasisForwardRate($V$13,AD694,_xll.ohTrigger($AA$9:$AA$12))</f>
        <v>1.3693902878104876E-2</v>
      </c>
      <c r="AH694" s="50">
        <f>_xll.qlTenorBasisForwardRate2($V$13,AD694,AE694,_xll.ohTrigger($AA$9:$AA$12))</f>
        <v>1.3693902878104876E-2</v>
      </c>
      <c r="AI694" s="50">
        <f>_xll.qlIndexFixing($V$5,_xll.qlInterestRateIndexFixingDate($V$5,AD694,trigger),,trigger)</f>
        <v>1.3788794832808459E-2</v>
      </c>
      <c r="AJ694" s="50">
        <f t="shared" si="31"/>
        <v>-9.4891954703583276E-5</v>
      </c>
      <c r="AK694" s="53">
        <f t="shared" si="32"/>
        <v>1.0069295039951909</v>
      </c>
    </row>
  </sheetData>
  <dataValidations disablePrompts="1" count="4">
    <dataValidation type="list" allowBlank="1" showInputMessage="1" showErrorMessage="1" sqref="C28:C64">
      <formula1>"Annual,Semiannual,EveryFourthMonth,Quarterly,Bimonthly,Monthly,Biweekly,Weekly,Daily,Once,NoFrequency"</formula1>
    </dataValidation>
    <dataValidation type="list" allowBlank="1" showInputMessage="1" showErrorMessage="1" sqref="D28:D64 D3:D15">
      <formula1>"Following,Modified Following,Preceding,Modified Preceding,Unadjusted,Half-Month Modified Following"</formula1>
    </dataValidation>
    <dataValidation type="list" allowBlank="1" showInputMessage="1" showErrorMessage="1" sqref="V24">
      <formula1>"AllDepos,DeposBeforeFirstFuturesStartDate,DeposBeforeFirstFuturesStartDatePlusOne,DeposBeforeFirstFuturesExpiryDate"</formula1>
    </dataValidation>
    <dataValidation type="list" allowBlank="1" showInputMessage="1" showErrorMessage="1" sqref="E3:E6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95"/>
  <sheetViews>
    <sheetView showGridLines="0" tabSelected="1" topLeftCell="BB1" workbookViewId="0">
      <selection activeCell="BK5" sqref="BK5"/>
    </sheetView>
  </sheetViews>
  <sheetFormatPr defaultRowHeight="11.25" outlineLevelCol="1" x14ac:dyDescent="0.2"/>
  <cols>
    <col min="1" max="1" width="6" style="1" hidden="1" customWidth="1" outlineLevel="1"/>
    <col min="2" max="2" width="5.7109375" style="1" hidden="1" customWidth="1" outlineLevel="1"/>
    <col min="3" max="3" width="6.28515625" style="1" hidden="1" customWidth="1" outlineLevel="1"/>
    <col min="4" max="4" width="7" style="1" hidden="1" customWidth="1" outlineLevel="1"/>
    <col min="5" max="5" width="19.28515625" style="1" hidden="1" customWidth="1" outlineLevel="1"/>
    <col min="6" max="6" width="20.28515625" style="1" hidden="1" customWidth="1" outlineLevel="1"/>
    <col min="7" max="7" width="10.140625" style="1" hidden="1" customWidth="1" outlineLevel="1"/>
    <col min="8" max="8" width="8" style="1" hidden="1" customWidth="1" outlineLevel="1"/>
    <col min="9" max="9" width="21.42578125" style="1" hidden="1" customWidth="1" outlineLevel="1"/>
    <col min="10" max="10" width="15.140625" style="1" hidden="1" customWidth="1" outlineLevel="1"/>
    <col min="11" max="11" width="10" style="1" hidden="1" customWidth="1" outlineLevel="1"/>
    <col min="12" max="12" width="9" style="1" hidden="1" customWidth="1" outlineLevel="1"/>
    <col min="13" max="13" width="4.85546875" style="1" hidden="1" customWidth="1" outlineLevel="1"/>
    <col min="14" max="14" width="2.7109375" style="1" customWidth="1" collapsed="1"/>
    <col min="15" max="15" width="10" style="1" hidden="1" customWidth="1" outlineLevel="1"/>
    <col min="16" max="16" width="21.42578125" style="1" bestFit="1" customWidth="1" collapsed="1"/>
    <col min="17" max="20" width="10.7109375" style="1" customWidth="1"/>
    <col min="21" max="21" width="2.7109375" style="1" customWidth="1"/>
    <col min="22" max="22" width="15.140625" style="1" bestFit="1" customWidth="1"/>
    <col min="23" max="23" width="17.28515625" style="1" bestFit="1" customWidth="1"/>
    <col min="24" max="24" width="6" style="1" bestFit="1" customWidth="1"/>
    <col min="25" max="25" width="2.7109375" style="1" customWidth="1"/>
    <col min="26" max="26" width="4" style="1" bestFit="1" customWidth="1"/>
    <col min="27" max="27" width="5" style="1" bestFit="1" customWidth="1"/>
    <col min="28" max="29" width="17.28515625" style="1" bestFit="1" customWidth="1"/>
    <col min="30" max="30" width="9.140625" style="1"/>
    <col min="31" max="31" width="14" style="1" customWidth="1"/>
    <col min="32" max="32" width="12.140625" style="1" customWidth="1"/>
    <col min="33" max="33" width="12.5703125" style="1" customWidth="1"/>
    <col min="34" max="34" width="6.5703125" style="1" customWidth="1"/>
    <col min="35" max="35" width="6" style="1" bestFit="1" customWidth="1"/>
    <col min="36" max="36" width="9.140625" style="1"/>
    <col min="37" max="37" width="3.7109375" style="1" customWidth="1"/>
    <col min="38" max="39" width="17.28515625" style="1" bestFit="1" customWidth="1"/>
    <col min="40" max="41" width="11" style="1" bestFit="1" customWidth="1"/>
    <col min="42" max="51" width="9.140625" style="1"/>
    <col min="52" max="52" width="4.140625" style="1" customWidth="1"/>
    <col min="53" max="54" width="17.28515625" style="1" bestFit="1" customWidth="1"/>
    <col min="55" max="58" width="9.140625" style="1"/>
    <col min="59" max="59" width="10" style="1" bestFit="1" customWidth="1"/>
    <col min="60" max="60" width="11" style="1" bestFit="1" customWidth="1"/>
    <col min="61" max="61" width="8" style="1" bestFit="1" customWidth="1"/>
    <col min="62" max="62" width="10" style="1" bestFit="1" customWidth="1"/>
    <col min="63" max="16384" width="9.140625" style="1"/>
  </cols>
  <sheetData>
    <row r="1" spans="1:63" x14ac:dyDescent="0.2">
      <c r="J1" s="1" t="str">
        <f>PROPER(currency)&amp;familyname&amp;$W$8</f>
        <v>Euribor6M</v>
      </c>
      <c r="AI1" s="1" t="str">
        <f>_xll.qlInterpolation(,"linear",AB3:AB694,AI3:AI694)</f>
        <v>obj_00624#0010</v>
      </c>
    </row>
    <row r="2" spans="1:63" ht="21" customHeight="1" x14ac:dyDescent="0.2">
      <c r="A2" s="3" t="s">
        <v>8</v>
      </c>
      <c r="B2" s="3" t="s">
        <v>136</v>
      </c>
      <c r="C2" s="3"/>
      <c r="D2" s="3" t="s">
        <v>135</v>
      </c>
      <c r="E2" s="23" t="s">
        <v>134</v>
      </c>
      <c r="F2" s="23" t="s">
        <v>133</v>
      </c>
      <c r="G2" s="3" t="s">
        <v>137</v>
      </c>
      <c r="H2" s="3" t="s">
        <v>138</v>
      </c>
      <c r="I2" s="3" t="s">
        <v>12</v>
      </c>
      <c r="J2" s="21" t="s">
        <v>13</v>
      </c>
      <c r="K2" s="22" t="s">
        <v>55</v>
      </c>
      <c r="L2" s="22" t="s">
        <v>56</v>
      </c>
      <c r="M2" s="22" t="s">
        <v>57</v>
      </c>
      <c r="O2" s="22" t="s">
        <v>70</v>
      </c>
      <c r="P2" s="22" t="s">
        <v>132</v>
      </c>
      <c r="Q2" s="22" t="s">
        <v>65</v>
      </c>
      <c r="R2" s="22" t="s">
        <v>130</v>
      </c>
      <c r="S2" s="22" t="s">
        <v>131</v>
      </c>
      <c r="T2" s="22" t="s">
        <v>71</v>
      </c>
      <c r="AA2" s="41"/>
      <c r="AB2" s="22" t="s">
        <v>73</v>
      </c>
      <c r="AC2" s="22" t="s">
        <v>72</v>
      </c>
      <c r="AD2" s="22" t="s">
        <v>75</v>
      </c>
      <c r="AE2" s="22" t="s">
        <v>77</v>
      </c>
      <c r="AF2" s="22" t="s">
        <v>76</v>
      </c>
      <c r="AG2" s="22" t="s">
        <v>78</v>
      </c>
      <c r="AH2" s="22" t="s">
        <v>144</v>
      </c>
      <c r="AI2" s="22" t="s">
        <v>85</v>
      </c>
    </row>
    <row r="3" spans="1:63" x14ac:dyDescent="0.2">
      <c r="A3" s="2" t="s">
        <v>74</v>
      </c>
      <c r="B3" s="75"/>
      <c r="C3" s="75"/>
      <c r="D3" s="75"/>
      <c r="E3" s="75"/>
      <c r="F3" s="75"/>
      <c r="G3" s="2" t="str">
        <f>PROPER(currency)&amp;familyname&amp;A3</f>
        <v>Euribor1M</v>
      </c>
      <c r="H3" s="75"/>
      <c r="I3" s="2" t="str">
        <f t="shared" ref="I3:I8" si="0">currency&amp;A3&amp;"D_SYNTH"&amp;$W$8&amp;"_Quote"</f>
        <v>EUR1MD_SYNTH6M_Quote</v>
      </c>
      <c r="J3" s="2" t="str">
        <f>_xll.qlDepositRateHelper(,I3,G3,permanent,trigger,objectoverwrite)</f>
        <v>obj_005a8#0006</v>
      </c>
      <c r="K3" s="15" t="b">
        <v>1</v>
      </c>
      <c r="L3" s="18">
        <v>10</v>
      </c>
      <c r="M3" s="18">
        <v>10</v>
      </c>
      <c r="O3" s="24" t="str">
        <f t="array" ref="O3:O71">_xll.qlRateHelperSelection(_xll.ohFilter(J3:J65,K3:K65),_xll.ohFilter(Priority,K3:K65),$W$3,$W$4,,$W$5,_xll.ohFilter(MinDistance,K3:K65),trigger)</f>
        <v>obj_005a8</v>
      </c>
      <c r="P3" s="24" t="str">
        <f>_xll.qlRateHelperQuoteName(O3,trigger)</f>
        <v>EUR1MD_SYNTH6M_Quote</v>
      </c>
      <c r="Q3" s="30">
        <f>_xll.qlRateHelperRate(O3,trigger)</f>
        <v>2.5500000000000002E-4</v>
      </c>
      <c r="R3" s="72">
        <f>_xll.qlRateHelperEarliestDate(O3,trigger)</f>
        <v>42279</v>
      </c>
      <c r="S3" s="72">
        <f>_xll.qlRateHelperPillarDate(O3,trigger)</f>
        <v>42310</v>
      </c>
      <c r="T3" s="37">
        <f>_xll.qlYieldTSDiscount($W$10,S3)</f>
        <v>1.0001269597807645</v>
      </c>
      <c r="V3" s="36" t="s">
        <v>98</v>
      </c>
      <c r="W3" s="33">
        <v>0</v>
      </c>
      <c r="AA3" s="15"/>
      <c r="AB3" s="93">
        <f>_xll.qlCalendarAdvance(calendar,_xll.qlSettingsEvaluationDate(trigger),"2D",,,trigger)</f>
        <v>42279</v>
      </c>
      <c r="AC3" s="93">
        <f>_xll.qlInterestRateIndexMaturity(W9,AB3,trigger)</f>
        <v>42464</v>
      </c>
      <c r="AD3" s="94">
        <f>_xll.qlTenorBasisValue($W$17,AB3,_xll.ohTrigger(trigger,$W$24))</f>
        <v>1.8139103399543548E-3</v>
      </c>
      <c r="AE3" s="94">
        <f>_xll.qlTenorBasisForwardRate($W$17,AB3,_xll.ohTrigger(trigger,$W$24))</f>
        <v>2.2912172624000538E-4</v>
      </c>
      <c r="AF3" s="94">
        <f>_xll.qlTenorBasisForwardRate2($W$17,AB3,AC3,_xll.ohTrigger(trigger,$W$24))</f>
        <v>2.2912172624000538E-4</v>
      </c>
      <c r="AG3" s="94">
        <f>_xll.qlIndexFixing($W$9,_xll.qlInterestRateIndexFixingDate($W$9,AB3,trigger),TRUE,trigger)</f>
        <v>2.4300000000004727E-4</v>
      </c>
      <c r="AH3" s="95">
        <f>(AE3-AG3)*10000</f>
        <v>-0.1387827376004189</v>
      </c>
      <c r="AI3" s="95">
        <f>AG3/AF3</f>
        <v>1.0605716183610818</v>
      </c>
    </row>
    <row r="4" spans="1:63" ht="11.25" customHeight="1" x14ac:dyDescent="0.2">
      <c r="A4" s="7" t="s">
        <v>107</v>
      </c>
      <c r="B4" s="76"/>
      <c r="C4" s="76"/>
      <c r="D4" s="76"/>
      <c r="E4" s="76"/>
      <c r="F4" s="76"/>
      <c r="G4" s="7" t="str">
        <f>PROPER(currency)&amp;familyname&amp;A4</f>
        <v>Euribor2M</v>
      </c>
      <c r="H4" s="76"/>
      <c r="I4" s="7" t="str">
        <f t="shared" si="0"/>
        <v>EUR2MD_SYNTH6M_Quote</v>
      </c>
      <c r="J4" s="7" t="str">
        <f>_xll.qlDepositRateHelper(,I4,G4,permanent,trigger,objectoverwrite)</f>
        <v>obj_0059b#0006</v>
      </c>
      <c r="K4" s="16" t="b">
        <v>1</v>
      </c>
      <c r="L4" s="19">
        <v>10</v>
      </c>
      <c r="M4" s="19">
        <v>10</v>
      </c>
      <c r="O4" s="26" t="str">
        <v>obj_0059b</v>
      </c>
      <c r="P4" s="26" t="str">
        <f>_xll.qlRateHelperQuoteName(O4,trigger)</f>
        <v>EUR2MD_SYNTH6M_Quote</v>
      </c>
      <c r="Q4" s="31">
        <f>_xll.qlRateHelperRate(O4,trigger)</f>
        <v>2.3599999999999999E-4</v>
      </c>
      <c r="R4" s="73">
        <f>_xll.qlRateHelperEarliestDate(O4,trigger)</f>
        <v>42279</v>
      </c>
      <c r="S4" s="73">
        <f>_xll.qlRateHelperPillarDate(O4,trigger)</f>
        <v>42340</v>
      </c>
      <c r="T4" s="37">
        <f>_xll.qlYieldTSDiscount($W$10,S4)</f>
        <v>1.0002521453146693</v>
      </c>
      <c r="V4" s="36" t="s">
        <v>100</v>
      </c>
      <c r="W4" s="33">
        <v>0</v>
      </c>
      <c r="Z4" s="1">
        <v>1</v>
      </c>
      <c r="AA4" s="16" t="s">
        <v>74</v>
      </c>
      <c r="AB4" s="96">
        <f>_xll.qlCalendarAdvance(calendar,$AB$3,AA4,,,trigger)</f>
        <v>42310</v>
      </c>
      <c r="AC4" s="96">
        <f>_xll.qlInterestRateIndexMaturity($W$9,AB4,trigger)</f>
        <v>42492</v>
      </c>
      <c r="AD4" s="97">
        <f>_xll.qlTenorBasisValue($W$17,AB4,_xll.ohTrigger(trigger,$W$24))</f>
        <v>1.8730237058324831E-3</v>
      </c>
      <c r="AE4" s="97">
        <f>_xll.qlTenorBasisForwardRate($W$17,AB4,_xll.ohTrigger(trigger,$W$24))</f>
        <v>2.223174441357916E-4</v>
      </c>
      <c r="AF4" s="97">
        <f>_xll.qlTenorBasisForwardRate2($W$17,AB4,AC4,_xll.ohTrigger(trigger,$W$24))</f>
        <v>2.223174441357916E-4</v>
      </c>
      <c r="AG4" s="97">
        <f>_xll.qlIndexFixing($W$9,_xll.qlInterestRateIndexFixingDate($W$9,AB4,trigger),TRUE,trigger)</f>
        <v>2.500000001691961E-4</v>
      </c>
      <c r="AH4" s="98">
        <f t="shared" ref="AH4:AH67" si="1">(AE4-AG4)*10000</f>
        <v>-0.27682556033404498</v>
      </c>
      <c r="AI4" s="98">
        <f>AG4/AF4</f>
        <v>1.1245181462975797</v>
      </c>
      <c r="BH4" s="1" t="s">
        <v>145</v>
      </c>
      <c r="BI4" s="1" t="s">
        <v>146</v>
      </c>
      <c r="BJ4" s="1" t="s">
        <v>147</v>
      </c>
      <c r="BK4" s="1" t="s">
        <v>84</v>
      </c>
    </row>
    <row r="5" spans="1:63" ht="11.25" customHeight="1" x14ac:dyDescent="0.2">
      <c r="A5" s="7" t="s">
        <v>83</v>
      </c>
      <c r="B5" s="76"/>
      <c r="C5" s="76"/>
      <c r="D5" s="76"/>
      <c r="E5" s="76"/>
      <c r="F5" s="76"/>
      <c r="G5" s="7" t="str">
        <f>PROPER(currency)&amp;familyname&amp;A5</f>
        <v>Euribor3M</v>
      </c>
      <c r="H5" s="76"/>
      <c r="I5" s="7" t="str">
        <f t="shared" si="0"/>
        <v>EUR3MD_SYNTH6M_Quote</v>
      </c>
      <c r="J5" s="7" t="str">
        <f>_xll.qlDepositRateHelper(,I5,G5,permanent,trigger,objectoverwrite)</f>
        <v>obj_005a0#0006</v>
      </c>
      <c r="K5" s="16" t="b">
        <v>1</v>
      </c>
      <c r="L5" s="19">
        <v>10</v>
      </c>
      <c r="M5" s="19">
        <v>10</v>
      </c>
      <c r="O5" s="26" t="str">
        <v>obj_0059f</v>
      </c>
      <c r="P5" s="26" t="str">
        <f>_xll.qlRateHelperQuoteName(O5,trigger)</f>
        <v>EUR4MD_SYNTH6M_Quote</v>
      </c>
      <c r="Q5" s="31">
        <f>_xll.qlRateHelperRate(O5,trigger)</f>
        <v>2.5700000000000001E-4</v>
      </c>
      <c r="R5" s="73">
        <f>_xll.qlRateHelperEarliestDate(O5,trigger)</f>
        <v>42279</v>
      </c>
      <c r="S5" s="73">
        <f>_xll.qlRateHelperPillarDate(O5,trigger)</f>
        <v>42373</v>
      </c>
      <c r="T5" s="37">
        <f>_xll.qlYieldTSDiscount($W$10,S5)</f>
        <v>1.000379858517497</v>
      </c>
      <c r="V5" s="36" t="s">
        <v>99</v>
      </c>
      <c r="W5" s="33" t="s">
        <v>101</v>
      </c>
      <c r="Z5" s="1">
        <f>Z4+1</f>
        <v>2</v>
      </c>
      <c r="AA5" s="16" t="str">
        <f>Z5&amp;"M"</f>
        <v>2M</v>
      </c>
      <c r="AB5" s="96">
        <f>_xll.qlCalendarAdvance(calendar,$AB$3,AA5,,,trigger)</f>
        <v>42340</v>
      </c>
      <c r="AC5" s="96">
        <f>_xll.qlInterestRateIndexMaturity($W$9,AB5,trigger)</f>
        <v>42523</v>
      </c>
      <c r="AD5" s="97">
        <f>_xll.qlTenorBasisValue($W$17,AB5,_xll.ohTrigger(trigger,$W$24))</f>
        <v>1.9279713451872205E-3</v>
      </c>
      <c r="AE5" s="97">
        <f>_xll.qlTenorBasisForwardRate($W$17,AB5,_xll.ohTrigger(trigger,$W$24))</f>
        <v>2.2116212174240002E-4</v>
      </c>
      <c r="AF5" s="97">
        <f>_xll.qlTenorBasisForwardRate2($W$17,AB5,AC5,_xll.ohTrigger(trigger,$W$24))</f>
        <v>2.2116212174240002E-4</v>
      </c>
      <c r="AG5" s="97">
        <f>_xll.qlIndexFixing($W$9,_xll.qlInterestRateIndexFixingDate($W$9,AB5,trigger),TRUE,trigger)</f>
        <v>2.2999999999982507E-4</v>
      </c>
      <c r="AH5" s="98">
        <f t="shared" si="1"/>
        <v>-8.8378782574250483E-2</v>
      </c>
      <c r="AI5" s="98">
        <f t="shared" ref="AI5:AI67" si="2">AG5/AF5</f>
        <v>1.0399610846007303</v>
      </c>
      <c r="BG5" s="102">
        <f>SettlementDate</f>
        <v>42279</v>
      </c>
      <c r="BH5" s="71">
        <f>_xll.qlTenorBasisForwardRate($W$17,BG5,_xll.ohTrigger(trigger,$W$24))</f>
        <v>2.2912172624000538E-4</v>
      </c>
      <c r="BI5" s="71">
        <f>_xll.qlTenorBasisForwardRate($W$17,BG5,_xll.ohTrigger(trigger,$W$24))*_xll.qlInterpolationInterpolate($AI$1,BG5,,trigger)</f>
        <v>2.4300000000004724E-4</v>
      </c>
      <c r="BJ5" s="71">
        <f>_xll.qlIndexFixing($W$9,_xll.qlInterestRateIndexFixingDate($W$9,BG5,trigger),TRUE,trigger)</f>
        <v>2.4300000000004727E-4</v>
      </c>
      <c r="BK5" s="71">
        <f>BJ5-BI5</f>
        <v>0</v>
      </c>
    </row>
    <row r="6" spans="1:63" ht="11.25" customHeight="1" x14ac:dyDescent="0.2">
      <c r="A6" s="78" t="s">
        <v>108</v>
      </c>
      <c r="B6" s="79"/>
      <c r="C6" s="79"/>
      <c r="D6" s="79"/>
      <c r="E6" s="79"/>
      <c r="F6" s="79"/>
      <c r="G6" s="78" t="str">
        <f>_xll.qlEuribor(,A5,,,trigger)</f>
        <v>obj_0059e#0006</v>
      </c>
      <c r="H6" s="79"/>
      <c r="I6" s="78" t="str">
        <f t="shared" si="0"/>
        <v>EUR4MD_SYNTH6M_Quote</v>
      </c>
      <c r="J6" s="78" t="str">
        <f>_xll.qlDepositRateHelper(,I6,G6,permanent,trigger,objectoverwrite)</f>
        <v>obj_0059f#0006</v>
      </c>
      <c r="K6" s="80" t="b">
        <v>1</v>
      </c>
      <c r="L6" s="81">
        <v>10</v>
      </c>
      <c r="M6" s="81">
        <v>10</v>
      </c>
      <c r="O6" s="26" t="str">
        <v>obj_0059d</v>
      </c>
      <c r="P6" s="26" t="str">
        <f>_xll.qlRateHelperQuoteName(O6,trigger)</f>
        <v>EUR5MD_SYNTH6M_Quote</v>
      </c>
      <c r="Q6" s="31">
        <f>_xll.qlRateHelperRate(O6,trigger)</f>
        <v>2.4800000000000001E-4</v>
      </c>
      <c r="R6" s="73">
        <f>_xll.qlRateHelperEarliestDate(O6,trigger)</f>
        <v>42279</v>
      </c>
      <c r="S6" s="73">
        <f>_xll.qlRateHelperPillarDate(O6,trigger)</f>
        <v>42402</v>
      </c>
      <c r="T6" s="37">
        <f>_xll.qlYieldTSDiscount($W$10,S6)</f>
        <v>1.0005152621216613</v>
      </c>
      <c r="Z6" s="1">
        <f t="shared" ref="Z6:Z69" si="3">Z5+1</f>
        <v>3</v>
      </c>
      <c r="AA6" s="16" t="str">
        <f t="shared" ref="AA6:AA69" si="4">Z6&amp;"M"</f>
        <v>3M</v>
      </c>
      <c r="AB6" s="96">
        <f>_xll.qlCalendarAdvance(calendar,$AB$3,AA6,,,trigger)</f>
        <v>42373</v>
      </c>
      <c r="AC6" s="96">
        <f>_xll.qlInterestRateIndexMaturity($W$9,AB6,trigger)</f>
        <v>42555</v>
      </c>
      <c r="AD6" s="97">
        <f>_xll.qlTenorBasisValue($W$17,AB6,_xll.ohTrigger(trigger,$W$24))</f>
        <v>1.985915062409829E-3</v>
      </c>
      <c r="AE6" s="97">
        <f>_xll.qlTenorBasisForwardRate($W$17,AB6,_xll.ohTrigger(trigger,$W$24))</f>
        <v>1.8717377140121537E-4</v>
      </c>
      <c r="AF6" s="97">
        <f>_xll.qlTenorBasisForwardRate2($W$17,AB6,AC6,_xll.ohTrigger(trigger,$W$24))</f>
        <v>1.8717377140121537E-4</v>
      </c>
      <c r="AG6" s="97">
        <f>_xll.qlIndexFixing($W$9,_xll.qlInterestRateIndexFixingDate($W$9,AB6,trigger),TRUE,trigger)</f>
        <v>2.2000000000029933E-4</v>
      </c>
      <c r="AH6" s="98">
        <f t="shared" si="1"/>
        <v>-0.32826228599083956</v>
      </c>
      <c r="AI6" s="98">
        <f t="shared" si="2"/>
        <v>1.1753783575195451</v>
      </c>
      <c r="BG6" s="102">
        <f>_xll.qlCalendarAdvance(calendar,BG5,"1D",,,trigger)</f>
        <v>42282</v>
      </c>
      <c r="BH6" s="71">
        <f>_xll.qlTenorBasisForwardRate($W$17,BG6,_xll.ohTrigger(trigger,$W$24))</f>
        <v>2.2896103139905479E-4</v>
      </c>
      <c r="BI6" s="71">
        <f>_xll.qlTenorBasisForwardRate($W$17,BG6,_xll.ohTrigger(trigger,$W$24))*_xll.qlInterpolationInterpolate($AI$1,BG6,,trigger)</f>
        <v>2.4424646803097568E-4</v>
      </c>
      <c r="BJ6" s="71">
        <f>_xll.qlIndexFixing($W$9,_xll.qlInterestRateIndexFixingDate($W$9,BG6,trigger),TRUE,trigger)</f>
        <v>2.4330006334905737E-4</v>
      </c>
      <c r="BK6" s="1">
        <f t="shared" ref="BK6:BK69" si="5">BJ6-BI6</f>
        <v>-9.4640468191830684E-7</v>
      </c>
    </row>
    <row r="7" spans="1:63" ht="11.25" customHeight="1" x14ac:dyDescent="0.2">
      <c r="A7" s="82" t="s">
        <v>109</v>
      </c>
      <c r="B7" s="83"/>
      <c r="C7" s="83"/>
      <c r="D7" s="83"/>
      <c r="E7" s="83"/>
      <c r="F7" s="83"/>
      <c r="G7" s="82" t="str">
        <f>_xll.qlEuribor(,A6,,,trigger)</f>
        <v>obj_0059c#0006</v>
      </c>
      <c r="H7" s="83"/>
      <c r="I7" s="82" t="str">
        <f t="shared" si="0"/>
        <v>EUR5MD_SYNTH6M_Quote</v>
      </c>
      <c r="J7" s="82" t="str">
        <f>_xll.qlDepositRateHelper(,I7,G7,permanent,trigger,objectoverwrite)</f>
        <v>obj_0059d#0006</v>
      </c>
      <c r="K7" s="84" t="b">
        <v>1</v>
      </c>
      <c r="L7" s="85">
        <v>10</v>
      </c>
      <c r="M7" s="85">
        <v>10</v>
      </c>
      <c r="O7" s="26" t="str">
        <v>obj_005a1</v>
      </c>
      <c r="P7" s="26" t="str">
        <f>_xll.qlRateHelperQuoteName(O7,trigger)</f>
        <v>EUR6MD_SYNTH6M_Quote</v>
      </c>
      <c r="Q7" s="31">
        <f>_xll.qlRateHelperRate(O7,trigger)</f>
        <v>2.43E-4</v>
      </c>
      <c r="R7" s="73">
        <f>_xll.qlRateHelperEarliestDate(O7,trigger)</f>
        <v>42279</v>
      </c>
      <c r="S7" s="73">
        <f>_xll.qlRateHelperPillarDate(O7,trigger)</f>
        <v>42464</v>
      </c>
      <c r="T7" s="37">
        <f>_xll.qlYieldTSDiscount($W$10,S7)</f>
        <v>1.0008071406590917</v>
      </c>
      <c r="V7" s="89" t="s">
        <v>11</v>
      </c>
      <c r="W7" s="90"/>
      <c r="Z7" s="1">
        <f t="shared" si="3"/>
        <v>4</v>
      </c>
      <c r="AA7" s="16" t="str">
        <f t="shared" si="4"/>
        <v>4M</v>
      </c>
      <c r="AB7" s="96">
        <f>_xll.qlCalendarAdvance(calendar,$AB$3,AA7,,,trigger)</f>
        <v>42402</v>
      </c>
      <c r="AC7" s="96">
        <f>_xll.qlInterestRateIndexMaturity($W$9,AB7,trigger)</f>
        <v>42584</v>
      </c>
      <c r="AD7" s="97">
        <f>_xll.qlTenorBasisValue($W$17,AB7,_xll.ohTrigger(trigger,$W$24))</f>
        <v>2.0347302082144975E-3</v>
      </c>
      <c r="AE7" s="97">
        <f>_xll.qlTenorBasisForwardRate($W$17,AB7,_xll.ohTrigger(trigger,$W$24))</f>
        <v>1.9410753143635903E-4</v>
      </c>
      <c r="AF7" s="97">
        <f>_xll.qlTenorBasisForwardRate2($W$17,AB7,AC7,_xll.ohTrigger(trigger,$W$24))</f>
        <v>1.9410753143635903E-4</v>
      </c>
      <c r="AG7" s="97">
        <f>_xll.qlIndexFixing($W$9,_xll.qlInterestRateIndexFixingDate($W$9,AB7,trigger),TRUE,trigger)</f>
        <v>2.1000000000036557E-4</v>
      </c>
      <c r="AH7" s="98">
        <f t="shared" si="1"/>
        <v>-0.1589246856400654</v>
      </c>
      <c r="AI7" s="98">
        <f t="shared" si="2"/>
        <v>1.0818745591497934</v>
      </c>
      <c r="BG7" s="102">
        <f>_xll.qlCalendarAdvance(calendar,BG6,"1D",,,trigger)</f>
        <v>42283</v>
      </c>
      <c r="BH7" s="71">
        <f>_xll.qlTenorBasisForwardRate($W$17,BG7,_xll.ohTrigger(trigger,$W$24))</f>
        <v>2.2922553167254163E-4</v>
      </c>
      <c r="BI7" s="71">
        <f>_xll.qlTenorBasisForwardRate($W$17,BG7,_xll.ohTrigger(trigger,$W$24))*_xll.qlInterpolationInterpolate($AI$1,BG7,,trigger)</f>
        <v>2.4500147075560844E-4</v>
      </c>
      <c r="BJ7" s="71">
        <f>_xll.qlIndexFixing($W$9,_xll.qlInterestRateIndexFixingDate($W$9,BG7,trigger),TRUE,trigger)</f>
        <v>2.4353977867380604E-4</v>
      </c>
      <c r="BK7" s="1">
        <f t="shared" si="5"/>
        <v>-1.4616920818023946E-6</v>
      </c>
    </row>
    <row r="8" spans="1:63" ht="11.25" customHeight="1" x14ac:dyDescent="0.2">
      <c r="A8" s="8" t="s">
        <v>9</v>
      </c>
      <c r="B8" s="77"/>
      <c r="C8" s="77"/>
      <c r="D8" s="77"/>
      <c r="E8" s="77"/>
      <c r="F8" s="77"/>
      <c r="G8" s="8" t="str">
        <f>PROPER(currency)&amp;familyname&amp;A8</f>
        <v>Euribor6M</v>
      </c>
      <c r="H8" s="77"/>
      <c r="I8" s="8" t="str">
        <f t="shared" si="0"/>
        <v>EUR6MD_SYNTH6M_Quote</v>
      </c>
      <c r="J8" s="8" t="str">
        <f>_xll.qlDepositRateHelper(,I8,G8,permanent,trigger,objectoverwrite)</f>
        <v>obj_005a1#0006</v>
      </c>
      <c r="K8" s="17" t="b">
        <v>1</v>
      </c>
      <c r="L8" s="20">
        <v>10</v>
      </c>
      <c r="M8" s="20">
        <v>10</v>
      </c>
      <c r="O8" s="26" t="str">
        <v>obj_00600</v>
      </c>
      <c r="P8" s="26" t="str">
        <f>_xll.qlRateHelperQuoteName(O8,trigger)</f>
        <v>EUR1x7F_Quote</v>
      </c>
      <c r="Q8" s="31">
        <f>_xll.qlRateHelperRate(O8,trigger)</f>
        <v>2.5000000000000001E-4</v>
      </c>
      <c r="R8" s="73">
        <f>_xll.qlRateHelperEarliestDate(O8,trigger)</f>
        <v>42310</v>
      </c>
      <c r="S8" s="73">
        <f>_xll.qlRateHelperPillarDate(O8,trigger)</f>
        <v>42492</v>
      </c>
      <c r="T8" s="37">
        <f>_xll.qlYieldTSDiscount($W$10,S8)</f>
        <v>1.0009464646588653</v>
      </c>
      <c r="V8" s="36" t="s">
        <v>8</v>
      </c>
      <c r="W8" s="33" t="s">
        <v>9</v>
      </c>
      <c r="Z8" s="1">
        <f t="shared" si="3"/>
        <v>5</v>
      </c>
      <c r="AA8" s="16" t="str">
        <f t="shared" si="4"/>
        <v>5M</v>
      </c>
      <c r="AB8" s="96">
        <f>_xll.qlCalendarAdvance(calendar,$AB$3,AA8,,,trigger)</f>
        <v>42431</v>
      </c>
      <c r="AC8" s="96">
        <f>_xll.qlInterestRateIndexMaturity($W$9,AB8,trigger)</f>
        <v>42615</v>
      </c>
      <c r="AD8" s="97">
        <f>_xll.qlTenorBasisValue($W$17,AB8,_xll.ohTrigger(trigger,$W$24))</f>
        <v>2.0816266395672443E-3</v>
      </c>
      <c r="AE8" s="97">
        <f>_xll.qlTenorBasisForwardRate($W$17,AB8,_xll.ohTrigger(trigger,$W$24))</f>
        <v>1.9605855983402353E-4</v>
      </c>
      <c r="AF8" s="97">
        <f>_xll.qlTenorBasisForwardRate2($W$17,AB8,AC8,_xll.ohTrigger(trigger,$W$24))</f>
        <v>1.9605855983402353E-4</v>
      </c>
      <c r="AG8" s="97">
        <f>_xll.qlIndexFixing($W$9,_xll.qlInterestRateIndexFixingDate($W$9,AB8,trigger),TRUE,trigger)</f>
        <v>2.0000000000000695E-4</v>
      </c>
      <c r="AH8" s="98">
        <f t="shared" si="1"/>
        <v>-3.9414401659834231E-2</v>
      </c>
      <c r="AI8" s="98">
        <f t="shared" si="2"/>
        <v>1.0201033822207004</v>
      </c>
      <c r="BG8" s="102">
        <f>_xll.qlCalendarAdvance(calendar,BG7,"1D",,,trigger)</f>
        <v>42284</v>
      </c>
      <c r="BH8" s="71">
        <f>_xll.qlTenorBasisForwardRate($W$17,BG8,_xll.ohTrigger(trigger,$W$24))</f>
        <v>2.2954632411607948E-4</v>
      </c>
      <c r="BI8" s="71">
        <f>_xll.qlTenorBasisForwardRate($W$17,BG8,_xll.ohTrigger(trigger,$W$24))*_xll.qlInterpolationInterpolate($AI$1,BG8,,trigger)</f>
        <v>2.4581784717079061E-4</v>
      </c>
      <c r="BJ8" s="71">
        <f>_xll.qlIndexFixing($W$9,_xll.qlInterestRateIndexFixingDate($W$9,BG8,trigger),TRUE,trigger)</f>
        <v>2.4383688777964853E-4</v>
      </c>
      <c r="BK8" s="1">
        <f t="shared" si="5"/>
        <v>-1.9809593911420829E-6</v>
      </c>
    </row>
    <row r="9" spans="1:63" ht="11.25" customHeight="1" x14ac:dyDescent="0.2">
      <c r="A9" s="2" t="str">
        <f t="shared" ref="A9" si="6">B9&amp;"M"</f>
        <v>1M</v>
      </c>
      <c r="B9" s="2">
        <v>1</v>
      </c>
      <c r="C9" s="2" t="str">
        <f t="shared" ref="C9:C26" si="7">"x"&amp;B9+SUBSTITUTE($W$8,"M","")&amp;"F"</f>
        <v>x7F</v>
      </c>
      <c r="D9" s="75"/>
      <c r="E9" s="75"/>
      <c r="F9" s="75"/>
      <c r="G9" s="2" t="str">
        <f t="shared" ref="G9:G65" si="8">$J$1</f>
        <v>Euribor6M</v>
      </c>
      <c r="H9" s="75"/>
      <c r="I9" s="2" t="str">
        <f t="shared" ref="I9:I26" si="9">"EUR"&amp;B9&amp;C9&amp;"_Quote"</f>
        <v>EUR1x7F_Quote</v>
      </c>
      <c r="J9" s="2" t="str">
        <f>_xll.qlFraRateHelper(,I9,A9,G9,,,permanent,trigger,objectoverwrite)</f>
        <v>obj_00600#0006</v>
      </c>
      <c r="K9" s="15" t="b">
        <v>1</v>
      </c>
      <c r="L9" s="18">
        <v>10</v>
      </c>
      <c r="M9" s="18">
        <v>1</v>
      </c>
      <c r="O9" s="26" t="str">
        <v>obj_005e5</v>
      </c>
      <c r="P9" s="26" t="str">
        <f>_xll.qlRateHelperQuoteName(O9,trigger)</f>
        <v>EUR2x8F_Quote</v>
      </c>
      <c r="Q9" s="31">
        <f>_xll.qlRateHelperRate(O9,trigger)</f>
        <v>2.3000000000000001E-4</v>
      </c>
      <c r="R9" s="73">
        <f>_xll.qlRateHelperEarliestDate(O9,trigger)</f>
        <v>42340</v>
      </c>
      <c r="S9" s="73">
        <f>_xll.qlRateHelperPillarDate(O9,trigger)</f>
        <v>42523</v>
      </c>
      <c r="T9" s="37">
        <f>_xll.qlYieldTSDiscount($W$10,S9)</f>
        <v>1.0011049582208984</v>
      </c>
      <c r="V9" s="36" t="s">
        <v>0</v>
      </c>
      <c r="W9" s="33" t="str">
        <f>PROPER(currency)&amp;familyname&amp;W8</f>
        <v>Euribor6M</v>
      </c>
      <c r="Z9" s="1">
        <f t="shared" si="3"/>
        <v>6</v>
      </c>
      <c r="AA9" s="16" t="str">
        <f t="shared" si="4"/>
        <v>6M</v>
      </c>
      <c r="AB9" s="96">
        <f>_xll.qlCalendarAdvance(calendar,$AB$3,AA9,,,trigger)</f>
        <v>42464</v>
      </c>
      <c r="AC9" s="96">
        <f>_xll.qlInterestRateIndexMaturity($W$9,AB9,trigger)</f>
        <v>42647</v>
      </c>
      <c r="AD9" s="97">
        <f>_xll.qlTenorBasisValue($W$17,AB9,_xll.ohTrigger(trigger,$W$24))</f>
        <v>2.1327177246705975E-3</v>
      </c>
      <c r="AE9" s="97">
        <f>_xll.qlTenorBasisForwardRate($W$17,AB9,_xll.ohTrigger(trigger,$W$24))</f>
        <v>1.9692440622078104E-4</v>
      </c>
      <c r="AF9" s="97">
        <f>_xll.qlTenorBasisForwardRate2($W$17,AB9,AC9,_xll.ohTrigger(trigger,$W$24))</f>
        <v>1.9692440622078104E-4</v>
      </c>
      <c r="AG9" s="97">
        <f>_xll.qlIndexFixing($W$9,_xll.qlInterestRateIndexFixingDate($W$9,AB9,trigger),TRUE,trigger)</f>
        <v>1.9999999999781578E-4</v>
      </c>
      <c r="AH9" s="98">
        <f t="shared" si="1"/>
        <v>-3.0755937770347363E-2</v>
      </c>
      <c r="AI9" s="98">
        <f t="shared" si="2"/>
        <v>1.0156181442212224</v>
      </c>
      <c r="BG9" s="102">
        <f>_xll.qlCalendarAdvance(calendar,BG8,"1D",,,trigger)</f>
        <v>42285</v>
      </c>
      <c r="BH9" s="71">
        <f>_xll.qlTenorBasisForwardRate($W$17,BG9,_xll.ohTrigger(trigger,$W$24))</f>
        <v>2.2986365178361026E-4</v>
      </c>
      <c r="BI9" s="71">
        <f>_xll.qlTenorBasisForwardRate($W$17,BG9,_xll.ohTrigger(trigger,$W$24))*_xll.qlInterpolationInterpolate($AI$1,BG9,,trigger)</f>
        <v>2.4663182951589286E-4</v>
      </c>
      <c r="BJ9" s="71">
        <f>_xll.qlIndexFixing($W$9,_xll.qlInterestRateIndexFixingDate($W$9,BG9,trigger),TRUE,trigger)</f>
        <v>2.4418661027017827E-4</v>
      </c>
      <c r="BK9" s="1">
        <f t="shared" si="5"/>
        <v>-2.4452192457145817E-6</v>
      </c>
    </row>
    <row r="10" spans="1:63" ht="11.25" customHeight="1" x14ac:dyDescent="0.2">
      <c r="A10" s="7" t="str">
        <f t="shared" ref="A10:A26" si="10">B10&amp;"M"</f>
        <v>2M</v>
      </c>
      <c r="B10" s="7">
        <v>2</v>
      </c>
      <c r="C10" s="7" t="str">
        <f t="shared" si="7"/>
        <v>x8F</v>
      </c>
      <c r="D10" s="76"/>
      <c r="E10" s="76"/>
      <c r="F10" s="76"/>
      <c r="G10" s="7" t="str">
        <f t="shared" si="8"/>
        <v>Euribor6M</v>
      </c>
      <c r="H10" s="76"/>
      <c r="I10" s="7" t="str">
        <f t="shared" si="9"/>
        <v>EUR2x8F_Quote</v>
      </c>
      <c r="J10" s="7" t="str">
        <f>_xll.qlFraRateHelper(,I10,A10,G10,,,permanent,trigger,objectoverwrite)</f>
        <v>obj_005e5#0006</v>
      </c>
      <c r="K10" s="16" t="b">
        <v>1</v>
      </c>
      <c r="L10" s="19">
        <v>10</v>
      </c>
      <c r="M10" s="19">
        <v>1</v>
      </c>
      <c r="O10" s="26" t="str">
        <v>obj_005f5</v>
      </c>
      <c r="P10" s="26" t="str">
        <f>_xll.qlRateHelperQuoteName(O10,trigger)</f>
        <v>EUR3x9F_Quote</v>
      </c>
      <c r="Q10" s="31">
        <f>_xll.qlRateHelperRate(O10,trigger)</f>
        <v>2.1999999999999998E-4</v>
      </c>
      <c r="R10" s="73">
        <f>_xll.qlRateHelperEarliestDate(O10,trigger)</f>
        <v>42373</v>
      </c>
      <c r="S10" s="73">
        <f>_xll.qlRateHelperPillarDate(O10,trigger)</f>
        <v>42555</v>
      </c>
      <c r="T10" s="37">
        <f>_xll.qlYieldTSDiscount($W$10,S10)</f>
        <v>1.0012739236534773</v>
      </c>
      <c r="V10" s="36" t="s">
        <v>1</v>
      </c>
      <c r="W10" s="33" t="str">
        <f>BaseCurve</f>
        <v>EURON</v>
      </c>
      <c r="Z10" s="1">
        <f t="shared" si="3"/>
        <v>7</v>
      </c>
      <c r="AA10" s="16" t="str">
        <f t="shared" si="4"/>
        <v>7M</v>
      </c>
      <c r="AB10" s="96">
        <f>_xll.qlCalendarAdvance(calendar,$AB$3,AA10,,,trigger)</f>
        <v>42492</v>
      </c>
      <c r="AC10" s="96">
        <f>_xll.qlInterestRateIndexMaturity($W$9,AB10,trigger)</f>
        <v>42676</v>
      </c>
      <c r="AD10" s="97">
        <f>_xll.qlTenorBasisValue($W$17,AB10,_xll.ohTrigger(trigger,$W$24))</f>
        <v>2.1742181165947802E-3</v>
      </c>
      <c r="AE10" s="97">
        <f>_xll.qlTenorBasisForwardRate($W$17,AB10,_xll.ohTrigger(trigger,$W$24))</f>
        <v>2.0840208346463503E-4</v>
      </c>
      <c r="AF10" s="97">
        <f>_xll.qlTenorBasisForwardRate2($W$17,AB10,AC10,_xll.ohTrigger(trigger,$W$24))</f>
        <v>2.0840208346463503E-4</v>
      </c>
      <c r="AG10" s="97">
        <f>_xll.qlIndexFixing($W$9,_xll.qlInterestRateIndexFixingDate($W$9,AB10,trigger),TRUE,trigger)</f>
        <v>2.0999999999981179E-4</v>
      </c>
      <c r="AH10" s="98">
        <f t="shared" si="1"/>
        <v>-1.5979165351767657E-2</v>
      </c>
      <c r="AI10" s="98">
        <f t="shared" si="2"/>
        <v>1.0076674690992133</v>
      </c>
      <c r="BG10" s="102">
        <f>_xll.qlCalendarAdvance(calendar,BG9,"1D",,,trigger)</f>
        <v>42286</v>
      </c>
      <c r="BH10" s="71">
        <f>_xll.qlTenorBasisForwardRate($W$17,BG10,_xll.ohTrigger(trigger,$W$24))</f>
        <v>2.2974513552916941E-4</v>
      </c>
      <c r="BI10" s="71">
        <f>_xll.qlTenorBasisForwardRate($W$17,BG10,_xll.ohTrigger(trigger,$W$24))*_xll.qlInterpolationInterpolate($AI$1,BG10,,trigger)</f>
        <v>2.4697858394365192E-4</v>
      </c>
      <c r="BJ10" s="71">
        <f>_xll.qlIndexFixing($W$9,_xll.qlInterestRateIndexFixingDate($W$9,BG10,trigger),TRUE,trigger)</f>
        <v>2.4535373632848388E-4</v>
      </c>
      <c r="BK10" s="1">
        <f t="shared" si="5"/>
        <v>-1.6248476151680324E-6</v>
      </c>
    </row>
    <row r="11" spans="1:63" ht="11.25" customHeight="1" x14ac:dyDescent="0.2">
      <c r="A11" s="7" t="str">
        <f t="shared" si="10"/>
        <v>3M</v>
      </c>
      <c r="B11" s="7">
        <v>3</v>
      </c>
      <c r="C11" s="7" t="str">
        <f t="shared" si="7"/>
        <v>x9F</v>
      </c>
      <c r="D11" s="76"/>
      <c r="E11" s="76"/>
      <c r="F11" s="76"/>
      <c r="G11" s="7" t="str">
        <f t="shared" si="8"/>
        <v>Euribor6M</v>
      </c>
      <c r="H11" s="76"/>
      <c r="I11" s="7" t="str">
        <f t="shared" si="9"/>
        <v>EUR3x9F_Quote</v>
      </c>
      <c r="J11" s="7" t="str">
        <f>_xll.qlFraRateHelper(,I11,A11,G11,,,permanent,trigger,objectoverwrite)</f>
        <v>obj_005f5#0006</v>
      </c>
      <c r="K11" s="16" t="b">
        <v>1</v>
      </c>
      <c r="L11" s="19">
        <v>10</v>
      </c>
      <c r="M11" s="19">
        <v>1</v>
      </c>
      <c r="O11" s="26" t="str">
        <v>obj_005f2</v>
      </c>
      <c r="P11" s="26" t="str">
        <f>_xll.qlRateHelperQuoteName(O11,trigger)</f>
        <v>EUR4x10F_Quote</v>
      </c>
      <c r="Q11" s="31">
        <f>_xll.qlRateHelperRate(O11,trigger)</f>
        <v>2.0999999999999998E-4</v>
      </c>
      <c r="R11" s="73">
        <f>_xll.qlRateHelperEarliestDate(O11,trigger)</f>
        <v>42402</v>
      </c>
      <c r="S11" s="73">
        <f>_xll.qlRateHelperPillarDate(O11,trigger)</f>
        <v>42584</v>
      </c>
      <c r="T11" s="37">
        <f>_xll.qlYieldTSDiscount($W$10,S11)</f>
        <v>1.0014304042935918</v>
      </c>
      <c r="V11" s="36" t="s">
        <v>2</v>
      </c>
      <c r="W11" s="34">
        <f>SettlementDate</f>
        <v>42279</v>
      </c>
      <c r="Z11" s="1">
        <f t="shared" si="3"/>
        <v>8</v>
      </c>
      <c r="AA11" s="16" t="str">
        <f t="shared" si="4"/>
        <v>8M</v>
      </c>
      <c r="AB11" s="96">
        <f>_xll.qlCalendarAdvance(calendar,$AB$3,AA11,,,trigger)</f>
        <v>42523</v>
      </c>
      <c r="AC11" s="96">
        <f>_xll.qlInterestRateIndexMaturity($W$9,AB11,trigger)</f>
        <v>42706</v>
      </c>
      <c r="AD11" s="97">
        <f>_xll.qlTenorBasisValue($W$17,AB11,_xll.ohTrigger(trigger,$W$24))</f>
        <v>2.2182363150189876E-3</v>
      </c>
      <c r="AE11" s="97">
        <f>_xll.qlTenorBasisForwardRate($W$17,AB11,_xll.ohTrigger(trigger,$W$24))</f>
        <v>2.3132665412452306E-4</v>
      </c>
      <c r="AF11" s="97">
        <f>_xll.qlTenorBasisForwardRate2($W$17,AB11,AC11,_xll.ohTrigger(trigger,$W$24))</f>
        <v>2.3132665412452306E-4</v>
      </c>
      <c r="AG11" s="97">
        <f>_xll.qlIndexFixing($W$9,_xll.qlInterestRateIndexFixingDate($W$9,AB11,trigger),TRUE,trigger)</f>
        <v>2.0999999999965038E-4</v>
      </c>
      <c r="AH11" s="98">
        <f t="shared" si="1"/>
        <v>0.21326654124872682</v>
      </c>
      <c r="AI11" s="98">
        <f t="shared" si="2"/>
        <v>0.90780719063444992</v>
      </c>
      <c r="BG11" s="102">
        <f>_xll.qlCalendarAdvance(calendar,BG10,"1D",,,trigger)</f>
        <v>42289</v>
      </c>
      <c r="BH11" s="71">
        <f>_xll.qlTenorBasisForwardRate($W$17,BG11,_xll.ohTrigger(trigger,$W$24))</f>
        <v>2.3054230877869232E-4</v>
      </c>
      <c r="BI11" s="71">
        <f>_xll.qlTenorBasisForwardRate($W$17,BG11,_xll.ohTrigger(trigger,$W$24))*_xll.qlInterpolationInterpolate($AI$1,BG11,,trigger)</f>
        <v>2.4926223603465383E-4</v>
      </c>
      <c r="BJ11" s="71">
        <f>_xll.qlIndexFixing($W$9,_xll.qlInterestRateIndexFixingDate($W$9,BG11,trigger),TRUE,trigger)</f>
        <v>2.4601183933446123E-4</v>
      </c>
      <c r="BK11" s="1">
        <f t="shared" si="5"/>
        <v>-3.250396700192604E-6</v>
      </c>
    </row>
    <row r="12" spans="1:63" ht="11.25" customHeight="1" x14ac:dyDescent="0.2">
      <c r="A12" s="7" t="str">
        <f t="shared" si="10"/>
        <v>4M</v>
      </c>
      <c r="B12" s="7">
        <v>4</v>
      </c>
      <c r="C12" s="7" t="str">
        <f t="shared" si="7"/>
        <v>x10F</v>
      </c>
      <c r="D12" s="76"/>
      <c r="E12" s="76"/>
      <c r="F12" s="76"/>
      <c r="G12" s="7" t="str">
        <f t="shared" si="8"/>
        <v>Euribor6M</v>
      </c>
      <c r="H12" s="76"/>
      <c r="I12" s="7" t="str">
        <f t="shared" si="9"/>
        <v>EUR4x10F_Quote</v>
      </c>
      <c r="J12" s="7" t="str">
        <f>_xll.qlFraRateHelper(,I12,A12,G12,,,permanent,trigger,objectoverwrite)</f>
        <v>obj_005f2#0006</v>
      </c>
      <c r="K12" s="16" t="b">
        <v>1</v>
      </c>
      <c r="L12" s="19">
        <v>10</v>
      </c>
      <c r="M12" s="19">
        <v>1</v>
      </c>
      <c r="O12" s="26" t="str">
        <v>obj_005f1</v>
      </c>
      <c r="P12" s="26" t="str">
        <f>_xll.qlRateHelperQuoteName(O12,trigger)</f>
        <v>EUR5x11F_Quote</v>
      </c>
      <c r="Q12" s="31">
        <f>_xll.qlRateHelperRate(O12,trigger)</f>
        <v>2.0000000000000001E-4</v>
      </c>
      <c r="R12" s="73">
        <f>_xll.qlRateHelperEarliestDate(O12,trigger)</f>
        <v>42431</v>
      </c>
      <c r="S12" s="73">
        <f>_xll.qlRateHelperPillarDate(O12,trigger)</f>
        <v>42615</v>
      </c>
      <c r="T12" s="37">
        <f>_xll.qlYieldTSDiscount($W$10,S12)</f>
        <v>1.0015991852523043</v>
      </c>
      <c r="V12" s="36" t="s">
        <v>3</v>
      </c>
      <c r="W12" s="91" t="b">
        <v>1</v>
      </c>
      <c r="Z12" s="1">
        <f t="shared" si="3"/>
        <v>9</v>
      </c>
      <c r="AA12" s="16" t="str">
        <f t="shared" si="4"/>
        <v>9M</v>
      </c>
      <c r="AB12" s="96">
        <f>_xll.qlCalendarAdvance(calendar,$AB$3,AA12,,,trigger)</f>
        <v>42555</v>
      </c>
      <c r="AC12" s="96">
        <f>_xll.qlInterestRateIndexMaturity($W$9,AB12,trigger)</f>
        <v>42739</v>
      </c>
      <c r="AD12" s="97">
        <f>_xll.qlTenorBasisValue($W$17,AB12,_xll.ohTrigger(trigger,$W$24))</f>
        <v>2.2616040002095082E-3</v>
      </c>
      <c r="AE12" s="97">
        <f>_xll.qlTenorBasisForwardRate($W$17,AB12,_xll.ohTrigger(trigger,$W$24))</f>
        <v>2.7656426645165152E-4</v>
      </c>
      <c r="AF12" s="97">
        <f>_xll.qlTenorBasisForwardRate2($W$17,AB12,AC12,_xll.ohTrigger(trigger,$W$24))</f>
        <v>2.7656426645165152E-4</v>
      </c>
      <c r="AG12" s="97">
        <f>_xll.qlIndexFixing($W$9,_xll.qlInterestRateIndexFixingDate($W$9,AB12,trigger),TRUE,trigger)</f>
        <v>2.4999999992865273E-4</v>
      </c>
      <c r="AH12" s="98">
        <f t="shared" si="1"/>
        <v>0.26564266522998792</v>
      </c>
      <c r="AI12" s="98">
        <f t="shared" si="2"/>
        <v>0.90394902832596158</v>
      </c>
      <c r="BG12" s="102">
        <f>_xll.qlCalendarAdvance(calendar,BG11,"1D",,,trigger)</f>
        <v>42290</v>
      </c>
      <c r="BH12" s="71">
        <f>_xll.qlTenorBasisForwardRate($W$17,BG12,_xll.ohTrigger(trigger,$W$24))</f>
        <v>2.3050340792238561E-4</v>
      </c>
      <c r="BI12" s="71">
        <f>_xll.qlTenorBasisForwardRate($W$17,BG12,_xll.ohTrigger(trigger,$W$24))*_xll.qlInterpolationInterpolate($AI$1,BG12,,trigger)</f>
        <v>2.4969565685398378E-4</v>
      </c>
      <c r="BJ12" s="71">
        <f>_xll.qlIndexFixing($W$9,_xll.qlInterestRateIndexFixingDate($W$9,BG12,trigger),TRUE,trigger)</f>
        <v>2.4654873596871623E-4</v>
      </c>
      <c r="BK12" s="1">
        <f t="shared" si="5"/>
        <v>-3.1469208852675503E-6</v>
      </c>
    </row>
    <row r="13" spans="1:63" ht="11.25" customHeight="1" x14ac:dyDescent="0.2">
      <c r="A13" s="7" t="str">
        <f t="shared" si="10"/>
        <v>5M</v>
      </c>
      <c r="B13" s="7">
        <v>5</v>
      </c>
      <c r="C13" s="7" t="str">
        <f t="shared" si="7"/>
        <v>x11F</v>
      </c>
      <c r="D13" s="76"/>
      <c r="E13" s="76"/>
      <c r="F13" s="76"/>
      <c r="G13" s="7" t="str">
        <f t="shared" si="8"/>
        <v>Euribor6M</v>
      </c>
      <c r="H13" s="76"/>
      <c r="I13" s="7" t="str">
        <f t="shared" si="9"/>
        <v>EUR5x11F_Quote</v>
      </c>
      <c r="J13" s="7" t="str">
        <f>_xll.qlFraRateHelper(,I13,A13,G13,,,permanent,trigger,objectoverwrite)</f>
        <v>obj_005f1#0006</v>
      </c>
      <c r="K13" s="16" t="b">
        <v>1</v>
      </c>
      <c r="L13" s="19">
        <v>10</v>
      </c>
      <c r="M13" s="19">
        <v>1</v>
      </c>
      <c r="O13" s="26" t="str">
        <v>obj_0060f</v>
      </c>
      <c r="P13" s="26" t="str">
        <f>_xll.qlRateHelperQuoteName(O13,trigger)</f>
        <v>EUR6x12F_Quote</v>
      </c>
      <c r="Q13" s="31">
        <f>_xll.qlRateHelperRate(O13,trigger)</f>
        <v>2.0000000000000001E-4</v>
      </c>
      <c r="R13" s="73">
        <f>_xll.qlRateHelperEarliestDate(O13,trigger)</f>
        <v>42464</v>
      </c>
      <c r="S13" s="73">
        <f>_xll.qlRateHelperPillarDate(O13,trigger)</f>
        <v>42646</v>
      </c>
      <c r="T13" s="37">
        <f>_xll.qlYieldTSDiscount($W$10,S13)</f>
        <v>1.0017703617001901</v>
      </c>
      <c r="V13" s="36" t="s">
        <v>79</v>
      </c>
      <c r="W13" s="88">
        <v>1.5583769997583262E-3</v>
      </c>
      <c r="X13" s="87" t="b">
        <v>0</v>
      </c>
      <c r="Z13" s="1">
        <f t="shared" si="3"/>
        <v>10</v>
      </c>
      <c r="AA13" s="16" t="str">
        <f t="shared" si="4"/>
        <v>10M</v>
      </c>
      <c r="AB13" s="96">
        <f>_xll.qlCalendarAdvance(calendar,$AB$3,AA13,,,trigger)</f>
        <v>42584</v>
      </c>
      <c r="AC13" s="96">
        <f>_xll.qlInterestRateIndexMaturity($W$9,AB13,trigger)</f>
        <v>42768</v>
      </c>
      <c r="AD13" s="97">
        <f>_xll.qlTenorBasisValue($W$17,AB13,_xll.ohTrigger(trigger,$W$24))</f>
        <v>2.2991372491026054E-3</v>
      </c>
      <c r="AE13" s="97">
        <f>_xll.qlTenorBasisForwardRate($W$17,AB13,_xll.ohTrigger(trigger,$W$24))</f>
        <v>3.1917465567825505E-4</v>
      </c>
      <c r="AF13" s="97">
        <f>_xll.qlTenorBasisForwardRate2($W$17,AB13,AC13,_xll.ohTrigger(trigger,$W$24))</f>
        <v>3.1917465567825505E-4</v>
      </c>
      <c r="AG13" s="97">
        <f>_xll.qlIndexFixing($W$9,_xll.qlInterestRateIndexFixingDate($W$9,AB13,trigger),TRUE,trigger)</f>
        <v>2.8999999999998835E-4</v>
      </c>
      <c r="AH13" s="98">
        <f t="shared" si="1"/>
        <v>0.29174655678266703</v>
      </c>
      <c r="AI13" s="98">
        <f t="shared" si="2"/>
        <v>0.90859344512718354</v>
      </c>
      <c r="BG13" s="102">
        <f>_xll.qlCalendarAdvance(calendar,BG12,"1D",,,trigger)</f>
        <v>42291</v>
      </c>
      <c r="BH13" s="71">
        <f>_xll.qlTenorBasisForwardRate($W$17,BG13,_xll.ohTrigger(trigger,$W$24))</f>
        <v>2.3039026876052132E-4</v>
      </c>
      <c r="BI13" s="71">
        <f>_xll.qlTenorBasisForwardRate($W$17,BG13,_xll.ohTrigger(trigger,$W$24))*_xll.qlInterpolationInterpolate($AI$1,BG13,,trigger)</f>
        <v>2.5004834448725209E-4</v>
      </c>
      <c r="BJ13" s="71">
        <f>_xll.qlIndexFixing($W$9,_xll.qlInterestRateIndexFixingDate($W$9,BG13,trigger),TRUE,trigger)</f>
        <v>2.4710705149236554E-4</v>
      </c>
      <c r="BK13" s="1">
        <f t="shared" si="5"/>
        <v>-2.9412929948865562E-6</v>
      </c>
    </row>
    <row r="14" spans="1:63" ht="11.25" customHeight="1" x14ac:dyDescent="0.2">
      <c r="A14" s="7" t="str">
        <f t="shared" si="10"/>
        <v>6M</v>
      </c>
      <c r="B14" s="7">
        <v>6</v>
      </c>
      <c r="C14" s="7" t="str">
        <f t="shared" si="7"/>
        <v>x12F</v>
      </c>
      <c r="D14" s="76"/>
      <c r="E14" s="76"/>
      <c r="F14" s="76"/>
      <c r="G14" s="7" t="str">
        <f t="shared" si="8"/>
        <v>Euribor6M</v>
      </c>
      <c r="H14" s="76"/>
      <c r="I14" s="7" t="str">
        <f t="shared" si="9"/>
        <v>EUR6x12F_Quote</v>
      </c>
      <c r="J14" s="7" t="str">
        <f>_xll.qlFraRateHelper(,I14,A14,G14,,,permanent,trigger,objectoverwrite)</f>
        <v>obj_0060f#0006</v>
      </c>
      <c r="K14" s="16" t="b">
        <v>1</v>
      </c>
      <c r="L14" s="19">
        <v>10</v>
      </c>
      <c r="M14" s="19">
        <v>1</v>
      </c>
      <c r="O14" s="26" t="str">
        <v>obj_005f3</v>
      </c>
      <c r="P14" s="26" t="str">
        <f>_xll.qlRateHelperQuoteName(O14,trigger)</f>
        <v>EUR7x13F_Quote</v>
      </c>
      <c r="Q14" s="31">
        <f>_xll.qlRateHelperRate(O14,trigger)</f>
        <v>2.0999999999999998E-4</v>
      </c>
      <c r="R14" s="73">
        <f>_xll.qlRateHelperEarliestDate(O14,trigger)</f>
        <v>42492</v>
      </c>
      <c r="S14" s="73">
        <f>_xll.qlRateHelperPillarDate(O14,trigger)</f>
        <v>42676</v>
      </c>
      <c r="T14" s="37">
        <f>_xll.qlYieldTSDiscount($W$10,S14)</f>
        <v>1.0019361727501948</v>
      </c>
      <c r="V14" s="36" t="s">
        <v>80</v>
      </c>
      <c r="W14" s="88">
        <v>1.0506725206894079E-3</v>
      </c>
      <c r="X14" s="87" t="b">
        <v>0</v>
      </c>
      <c r="Z14" s="1">
        <f t="shared" si="3"/>
        <v>11</v>
      </c>
      <c r="AA14" s="16" t="str">
        <f t="shared" si="4"/>
        <v>11M</v>
      </c>
      <c r="AB14" s="96">
        <f>_xll.qlCalendarAdvance(calendar,$AB$3,AA14,,,trigger)</f>
        <v>42615</v>
      </c>
      <c r="AC14" s="96">
        <f>_xll.qlInterestRateIndexMaturity($W$9,AB14,trigger)</f>
        <v>42796</v>
      </c>
      <c r="AD14" s="97">
        <f>_xll.qlTenorBasisValue($W$17,AB14,_xll.ohTrigger(trigger,$W$24))</f>
        <v>2.3374486987021463E-3</v>
      </c>
      <c r="AE14" s="97">
        <f>_xll.qlTenorBasisForwardRate($W$17,AB14,_xll.ohTrigger(trigger,$W$24))</f>
        <v>3.7559313900098143E-4</v>
      </c>
      <c r="AF14" s="97">
        <f>_xll.qlTenorBasisForwardRate2($W$17,AB14,AC14,_xll.ohTrigger(trigger,$W$24))</f>
        <v>3.7559313900098143E-4</v>
      </c>
      <c r="AG14" s="97">
        <f>_xll.qlIndexFixing($W$9,_xll.qlInterestRateIndexFixingDate($W$9,AB14,trigger),TRUE,trigger)</f>
        <v>3.3000000000019662E-4</v>
      </c>
      <c r="AH14" s="98">
        <f t="shared" si="1"/>
        <v>0.4559313900078481</v>
      </c>
      <c r="AI14" s="98">
        <f t="shared" si="2"/>
        <v>0.87861029857452833</v>
      </c>
      <c r="BG14" s="102">
        <f>_xll.qlCalendarAdvance(calendar,BG13,"1D",,,trigger)</f>
        <v>42292</v>
      </c>
      <c r="BH14" s="71">
        <f>_xll.qlTenorBasisForwardRate($W$17,BG14,_xll.ohTrigger(trigger,$W$24))</f>
        <v>2.3022781083144477E-4</v>
      </c>
      <c r="BI14" s="71">
        <f>_xll.qlTenorBasisForwardRate($W$17,BG14,_xll.ohTrigger(trigger,$W$24))*_xll.qlInterpolationInterpolate($AI$1,BG14,,trigger)</f>
        <v>2.5034693672465995E-4</v>
      </c>
      <c r="BJ14" s="71">
        <f>_xll.qlIndexFixing($W$9,_xll.qlInterestRateIndexFixingDate($W$9,BG14,trigger),TRUE,trigger)</f>
        <v>2.4768116812594354E-4</v>
      </c>
      <c r="BK14" s="1">
        <f t="shared" si="5"/>
        <v>-2.6657685987164126E-6</v>
      </c>
    </row>
    <row r="15" spans="1:63" ht="11.25" customHeight="1" x14ac:dyDescent="0.2">
      <c r="A15" s="7" t="str">
        <f t="shared" si="10"/>
        <v>7M</v>
      </c>
      <c r="B15" s="7">
        <v>7</v>
      </c>
      <c r="C15" s="7" t="str">
        <f t="shared" si="7"/>
        <v>x13F</v>
      </c>
      <c r="D15" s="76"/>
      <c r="E15" s="76"/>
      <c r="F15" s="76"/>
      <c r="G15" s="7" t="str">
        <f t="shared" si="8"/>
        <v>Euribor6M</v>
      </c>
      <c r="H15" s="76"/>
      <c r="I15" s="7" t="str">
        <f t="shared" si="9"/>
        <v>EUR7x13F_Quote</v>
      </c>
      <c r="J15" s="7" t="str">
        <f>_xll.qlFraRateHelper(,I15,A15,G15,,,permanent,trigger,objectoverwrite)</f>
        <v>obj_005f3#0006</v>
      </c>
      <c r="K15" s="16" t="b">
        <v>1</v>
      </c>
      <c r="L15" s="19">
        <v>10</v>
      </c>
      <c r="M15" s="19">
        <v>1</v>
      </c>
      <c r="O15" s="26" t="str">
        <v>obj_005e4</v>
      </c>
      <c r="P15" s="26" t="str">
        <f>_xll.qlRateHelperQuoteName(O15,trigger)</f>
        <v>EUR8x14F_Quote</v>
      </c>
      <c r="Q15" s="31">
        <f>_xll.qlRateHelperRate(O15,trigger)</f>
        <v>2.0999999999999998E-4</v>
      </c>
      <c r="R15" s="73">
        <f>_xll.qlRateHelperEarliestDate(O15,trigger)</f>
        <v>42523</v>
      </c>
      <c r="S15" s="73">
        <f>_xll.qlRateHelperPillarDate(O15,trigger)</f>
        <v>42706</v>
      </c>
      <c r="T15" s="37">
        <f>_xll.qlYieldTSDiscount($W$10,S15)</f>
        <v>1.002099602370178</v>
      </c>
      <c r="V15" s="36" t="s">
        <v>81</v>
      </c>
      <c r="W15" s="88">
        <v>0.2000923435540975</v>
      </c>
      <c r="X15" s="87" t="b">
        <v>0</v>
      </c>
      <c r="Z15" s="1">
        <f t="shared" si="3"/>
        <v>12</v>
      </c>
      <c r="AA15" s="16" t="str">
        <f t="shared" si="4"/>
        <v>12M</v>
      </c>
      <c r="AB15" s="96">
        <f>_xll.qlCalendarAdvance(calendar,$AB$3,AA15,,,trigger)</f>
        <v>42646</v>
      </c>
      <c r="AC15" s="96">
        <f>_xll.qlInterestRateIndexMaturity($W$9,AB15,trigger)</f>
        <v>42828</v>
      </c>
      <c r="AD15" s="97">
        <f>_xll.qlTenorBasisValue($W$17,AB15,_xll.ohTrigger(trigger,$W$24))</f>
        <v>2.3739388604728353E-3</v>
      </c>
      <c r="AE15" s="97">
        <f>_xll.qlTenorBasisForwardRate($W$17,AB15,_xll.ohTrigger(trigger,$W$24))</f>
        <v>4.5137837962547683E-4</v>
      </c>
      <c r="AF15" s="97">
        <f>_xll.qlTenorBasisForwardRate2($W$17,AB15,AC15,_xll.ohTrigger(trigger,$W$24))</f>
        <v>4.5137837962547683E-4</v>
      </c>
      <c r="AG15" s="97">
        <f>_xll.qlIndexFixing($W$9,_xll.qlInterestRateIndexFixingDate($W$9,AB15,trigger),TRUE,trigger)</f>
        <v>3.9000000000005149E-4</v>
      </c>
      <c r="AH15" s="98">
        <f t="shared" si="1"/>
        <v>0.61378379625425339</v>
      </c>
      <c r="AI15" s="98">
        <f t="shared" si="2"/>
        <v>0.86402011616871643</v>
      </c>
      <c r="AZ15" s="1" t="s">
        <v>102</v>
      </c>
      <c r="BG15" s="102">
        <f>_xll.qlCalendarAdvance(calendar,BG14,"1D",,,trigger)</f>
        <v>42293</v>
      </c>
      <c r="BH15" s="71">
        <f>_xll.qlTenorBasisForwardRate($W$17,BG15,_xll.ohTrigger(trigger,$W$24))</f>
        <v>2.2961486369260805E-4</v>
      </c>
      <c r="BI15" s="71">
        <f>_xll.qlTenorBasisForwardRate($W$17,BG15,_xll.ohTrigger(trigger,$W$24))*_xll.qlInterpolationInterpolate($AI$1,BG15,,trigger)</f>
        <v>2.5015407294560154E-4</v>
      </c>
      <c r="BJ15" s="71">
        <f>_xll.qlIndexFixing($W$9,_xll.qlInterestRateIndexFixingDate($W$9,BG15,trigger),TRUE,trigger)</f>
        <v>2.4924965574863654E-4</v>
      </c>
      <c r="BK15" s="1">
        <f t="shared" si="5"/>
        <v>-9.044171969649936E-7</v>
      </c>
    </row>
    <row r="16" spans="1:63" ht="11.25" customHeight="1" x14ac:dyDescent="0.2">
      <c r="A16" s="7" t="str">
        <f t="shared" si="10"/>
        <v>8M</v>
      </c>
      <c r="B16" s="7">
        <v>8</v>
      </c>
      <c r="C16" s="7" t="str">
        <f t="shared" si="7"/>
        <v>x14F</v>
      </c>
      <c r="D16" s="76"/>
      <c r="E16" s="76"/>
      <c r="F16" s="76"/>
      <c r="G16" s="7" t="str">
        <f t="shared" si="8"/>
        <v>Euribor6M</v>
      </c>
      <c r="H16" s="76"/>
      <c r="I16" s="7" t="str">
        <f t="shared" si="9"/>
        <v>EUR8x14F_Quote</v>
      </c>
      <c r="J16" s="7" t="str">
        <f>_xll.qlFraRateHelper(,I16,A16,G16,,,permanent,trigger,objectoverwrite)</f>
        <v>obj_005e4#0006</v>
      </c>
      <c r="K16" s="16" t="b">
        <v>1</v>
      </c>
      <c r="L16" s="19">
        <v>10</v>
      </c>
      <c r="M16" s="19">
        <v>1</v>
      </c>
      <c r="O16" s="26" t="str">
        <v>obj_0060d</v>
      </c>
      <c r="P16" s="26" t="str">
        <f>_xll.qlRateHelperQuoteName(O16,trigger)</f>
        <v>EUR9x15F_Quote</v>
      </c>
      <c r="Q16" s="31">
        <f>_xll.qlRateHelperRate(O16,trigger)</f>
        <v>2.5000000000000001E-4</v>
      </c>
      <c r="R16" s="73">
        <f>_xll.qlRateHelperEarliestDate(O16,trigger)</f>
        <v>42555</v>
      </c>
      <c r="S16" s="73">
        <f>_xll.qlRateHelperPillarDate(O16,trigger)</f>
        <v>42737</v>
      </c>
      <c r="T16" s="37">
        <f>_xll.qlYieldTSDiscount($W$10,S16)</f>
        <v>1.0022624468364867</v>
      </c>
      <c r="V16" s="36" t="s">
        <v>82</v>
      </c>
      <c r="W16" s="88">
        <v>2.3816675171162632E-4</v>
      </c>
      <c r="X16" s="87" t="b">
        <v>0</v>
      </c>
      <c r="Z16" s="1">
        <f t="shared" si="3"/>
        <v>13</v>
      </c>
      <c r="AA16" s="16" t="str">
        <f t="shared" si="4"/>
        <v>13M</v>
      </c>
      <c r="AB16" s="96">
        <f>_xll.qlCalendarAdvance(calendar,$AB$3,AA16,,,trigger)</f>
        <v>42676</v>
      </c>
      <c r="AC16" s="96">
        <f>_xll.qlInterestRateIndexMaturity($W$9,AB16,trigger)</f>
        <v>42857</v>
      </c>
      <c r="AD16" s="97">
        <f>_xll.qlTenorBasisValue($W$17,AB16,_xll.ohTrigger(trigger,$W$24))</f>
        <v>2.4075642639019078E-3</v>
      </c>
      <c r="AE16" s="97">
        <f>_xll.qlTenorBasisForwardRate($W$17,AB16,_xll.ohTrigger(trigger,$W$24))</f>
        <v>5.2928117292055411E-4</v>
      </c>
      <c r="AF16" s="97">
        <f>_xll.qlTenorBasisForwardRate2($W$17,AB16,AC16,_xll.ohTrigger(trigger,$W$24))</f>
        <v>5.2928117292055411E-4</v>
      </c>
      <c r="AG16" s="97">
        <f>_xll.qlIndexFixing($W$9,_xll.qlInterestRateIndexFixingDate($W$9,AB16,trigger),TRUE,trigger)</f>
        <v>4.7999999999996483E-4</v>
      </c>
      <c r="AH16" s="98">
        <f t="shared" si="1"/>
        <v>0.49281172920589283</v>
      </c>
      <c r="AI16" s="98">
        <f t="shared" si="2"/>
        <v>0.90689037237304782</v>
      </c>
      <c r="AZ16" s="41"/>
      <c r="BA16" s="68" t="s">
        <v>73</v>
      </c>
      <c r="BB16" s="68" t="s">
        <v>72</v>
      </c>
      <c r="BC16" s="68" t="s">
        <v>110</v>
      </c>
      <c r="BD16" s="68" t="s">
        <v>111</v>
      </c>
      <c r="BE16" s="68" t="s">
        <v>112</v>
      </c>
      <c r="BG16" s="102">
        <f>_xll.qlCalendarAdvance(calendar,BG15,"1D",,,trigger)</f>
        <v>42296</v>
      </c>
      <c r="BH16" s="71">
        <f>_xll.qlTenorBasisForwardRate($W$17,BG16,_xll.ohTrigger(trigger,$W$24))</f>
        <v>2.2974073625448921E-4</v>
      </c>
      <c r="BI16" s="71">
        <f>_xll.qlTenorBasisForwardRate($W$17,BG16,_xll.ohTrigger(trigger,$W$24))*_xll.qlInterpolationInterpolate($AI$1,BG16,,trigger)</f>
        <v>2.5171292641914292E-4</v>
      </c>
      <c r="BJ16" s="71">
        <f>_xll.qlIndexFixing($W$9,_xll.qlInterestRateIndexFixingDate($W$9,BG16,trigger),TRUE,trigger)</f>
        <v>2.5001910311908638E-4</v>
      </c>
      <c r="BK16" s="1">
        <f t="shared" si="5"/>
        <v>-1.6938233000565327E-6</v>
      </c>
    </row>
    <row r="17" spans="1:63" ht="11.25" customHeight="1" x14ac:dyDescent="0.2">
      <c r="A17" s="7" t="str">
        <f t="shared" si="10"/>
        <v>9M</v>
      </c>
      <c r="B17" s="7">
        <v>9</v>
      </c>
      <c r="C17" s="7" t="str">
        <f t="shared" si="7"/>
        <v>x15F</v>
      </c>
      <c r="D17" s="76"/>
      <c r="E17" s="76"/>
      <c r="F17" s="76"/>
      <c r="G17" s="7" t="str">
        <f t="shared" si="8"/>
        <v>Euribor6M</v>
      </c>
      <c r="H17" s="76"/>
      <c r="I17" s="7" t="str">
        <f t="shared" si="9"/>
        <v>EUR9x15F_Quote</v>
      </c>
      <c r="J17" s="7" t="str">
        <f>_xll.qlFraRateHelper(,I17,A17,G17,,,permanent,trigger,objectoverwrite)</f>
        <v>obj_0060d#0006</v>
      </c>
      <c r="K17" s="16" t="b">
        <v>1</v>
      </c>
      <c r="L17" s="19">
        <v>10</v>
      </c>
      <c r="M17" s="19">
        <v>1</v>
      </c>
      <c r="O17" s="26" t="str">
        <v>obj_0060e</v>
      </c>
      <c r="P17" s="26" t="str">
        <f>_xll.qlRateHelperQuoteName(O17,trigger)</f>
        <v>EUR10x16F_Quote</v>
      </c>
      <c r="Q17" s="31">
        <f>_xll.qlRateHelperRate(O17,trigger)</f>
        <v>2.9000000000000006E-4</v>
      </c>
      <c r="R17" s="73">
        <f>_xll.qlRateHelperEarliestDate(O17,trigger)</f>
        <v>42584</v>
      </c>
      <c r="S17" s="73">
        <f>_xll.qlRateHelperPillarDate(O17,trigger)</f>
        <v>42768</v>
      </c>
      <c r="T17" s="37">
        <f>_xll.qlYieldTSDiscount($W$10,S17)</f>
        <v>1.0024271336473229</v>
      </c>
      <c r="V17" s="36" t="s">
        <v>11</v>
      </c>
      <c r="W17" s="40" t="str">
        <f>_xll.qlAbcdTenorBasis(,W9,W10,W11,W12,W13:W16,,trigger)</f>
        <v>obj_00612#0006</v>
      </c>
      <c r="Z17" s="1">
        <f t="shared" si="3"/>
        <v>14</v>
      </c>
      <c r="AA17" s="16" t="str">
        <f t="shared" si="4"/>
        <v>14M</v>
      </c>
      <c r="AB17" s="96">
        <f>_xll.qlCalendarAdvance(calendar,$AB$3,AA17,,,trigger)</f>
        <v>42706</v>
      </c>
      <c r="AC17" s="96">
        <f>_xll.qlInterestRateIndexMaturity($W$9,AB17,trigger)</f>
        <v>42888</v>
      </c>
      <c r="AD17" s="97">
        <f>_xll.qlTenorBasisValue($W$17,AB17,_xll.ohTrigger(trigger,$W$24))</f>
        <v>2.4395738564736476E-3</v>
      </c>
      <c r="AE17" s="97">
        <f>_xll.qlTenorBasisForwardRate($W$17,AB17,_xll.ohTrigger(trigger,$W$24))</f>
        <v>6.1344707386450201E-4</v>
      </c>
      <c r="AF17" s="97">
        <f>_xll.qlTenorBasisForwardRate2($W$17,AB17,AC17,_xll.ohTrigger(trigger,$W$24))</f>
        <v>6.1344707386450201E-4</v>
      </c>
      <c r="AG17" s="97">
        <f>_xll.qlIndexFixing($W$9,_xll.qlInterestRateIndexFixingDate($W$9,AB17,trigger),TRUE,trigger)</f>
        <v>5.5999999994007122E-4</v>
      </c>
      <c r="AH17" s="98">
        <f t="shared" si="1"/>
        <v>0.53447073924430788</v>
      </c>
      <c r="AI17" s="98">
        <f t="shared" si="2"/>
        <v>0.91287418882327875</v>
      </c>
      <c r="AZ17" s="24" t="s">
        <v>103</v>
      </c>
      <c r="BA17" s="25">
        <f>_xll.qlCalendarAdvance(calendar,_xll.qlSettingsEvaluationDate(trigger),"2D")</f>
        <v>42279</v>
      </c>
      <c r="BB17" s="25">
        <f>_xll.qlCalendarAdvance(calendar,BA17,AZ17)</f>
        <v>42282</v>
      </c>
      <c r="BC17" s="30">
        <f>_xll.qlQuoteValue(currency&amp;"SN"&amp;"D_SYNTH"&amp;$W$8&amp;"_Quote",trigger)</f>
        <v>2.4800000000000001E-4</v>
      </c>
      <c r="BD17" s="30">
        <f>_xll.qlTenorBasisForwardRate2($W$17,BA17,BB17,trigger)</f>
        <v>2.0401450363749518E-4</v>
      </c>
      <c r="BE17" s="30">
        <f>BC17-BD17</f>
        <v>4.3985496362504829E-5</v>
      </c>
      <c r="BG17" s="102">
        <f>_xll.qlCalendarAdvance(calendar,BG16,"1D",,,trigger)</f>
        <v>42297</v>
      </c>
      <c r="BH17" s="71">
        <f>_xll.qlTenorBasisForwardRate($W$17,BG17,_xll.ohTrigger(trigger,$W$24))</f>
        <v>2.2967809690635456E-4</v>
      </c>
      <c r="BI17" s="71">
        <f>_xll.qlTenorBasisForwardRate($W$17,BG17,_xll.ohTrigger(trigger,$W$24))*_xll.qlInterpolationInterpolate($AI$1,BG17,,trigger)</f>
        <v>2.5211807426464745E-4</v>
      </c>
      <c r="BJ17" s="71">
        <f>_xll.qlIndexFixing($W$9,_xll.qlInterestRateIndexFixingDate($W$9,BG17,trigger),TRUE,trigger)</f>
        <v>2.5058377155219103E-4</v>
      </c>
      <c r="BK17" s="1">
        <f t="shared" si="5"/>
        <v>-1.5343027124564224E-6</v>
      </c>
    </row>
    <row r="18" spans="1:63" ht="11.25" customHeight="1" x14ac:dyDescent="0.2">
      <c r="A18" s="7" t="str">
        <f t="shared" si="10"/>
        <v>10M</v>
      </c>
      <c r="B18" s="7">
        <v>10</v>
      </c>
      <c r="C18" s="7" t="str">
        <f t="shared" si="7"/>
        <v>x16F</v>
      </c>
      <c r="D18" s="76"/>
      <c r="E18" s="76"/>
      <c r="F18" s="76"/>
      <c r="G18" s="7" t="str">
        <f t="shared" si="8"/>
        <v>Euribor6M</v>
      </c>
      <c r="H18" s="76"/>
      <c r="I18" s="7" t="str">
        <f t="shared" si="9"/>
        <v>EUR10x16F_Quote</v>
      </c>
      <c r="J18" s="7" t="str">
        <f>_xll.qlFraRateHelper(,I18,A18,G18,,,permanent,trigger,objectoverwrite)</f>
        <v>obj_0060e#0006</v>
      </c>
      <c r="K18" s="16" t="b">
        <v>1</v>
      </c>
      <c r="L18" s="19">
        <v>10</v>
      </c>
      <c r="M18" s="19">
        <v>1</v>
      </c>
      <c r="O18" s="26" t="str">
        <v>obj_005f6</v>
      </c>
      <c r="P18" s="26" t="str">
        <f>_xll.qlRateHelperQuoteName(O18,trigger)</f>
        <v>EUR11x17F_Quote</v>
      </c>
      <c r="Q18" s="31">
        <f>_xll.qlRateHelperRate(O18,trigger)</f>
        <v>3.3E-4</v>
      </c>
      <c r="R18" s="73">
        <f>_xll.qlRateHelperEarliestDate(O18,trigger)</f>
        <v>42615</v>
      </c>
      <c r="S18" s="73">
        <f>_xll.qlRateHelperPillarDate(O18,trigger)</f>
        <v>42796</v>
      </c>
      <c r="T18" s="37">
        <f>_xll.qlYieldTSDiscount($W$10,S18)</f>
        <v>1.0025696253229894</v>
      </c>
      <c r="X18" s="1" t="str">
        <f>_xll.ohRangeRetrieveError(W24)</f>
        <v/>
      </c>
      <c r="Z18" s="1">
        <f t="shared" si="3"/>
        <v>15</v>
      </c>
      <c r="AA18" s="16" t="str">
        <f t="shared" si="4"/>
        <v>15M</v>
      </c>
      <c r="AB18" s="96">
        <f>_xll.qlCalendarAdvance(calendar,$AB$3,AA18,,,trigger)</f>
        <v>42737</v>
      </c>
      <c r="AC18" s="96">
        <f>_xll.qlInterestRateIndexMaturity($W$9,AB18,trigger)</f>
        <v>42919</v>
      </c>
      <c r="AD18" s="97">
        <f>_xll.qlTenorBasisValue($W$17,AB18,_xll.ohTrigger(trigger,$W$24))</f>
        <v>2.4709983045497147E-3</v>
      </c>
      <c r="AE18" s="97">
        <f>_xll.qlTenorBasisForwardRate($W$17,AB18,_xll.ohTrigger(trigger,$W$24))</f>
        <v>6.9844999588304906E-4</v>
      </c>
      <c r="AF18" s="97">
        <f>_xll.qlTenorBasisForwardRate2($W$17,AB18,AC18,_xll.ohTrigger(trigger,$W$24))</f>
        <v>6.9844999588304906E-4</v>
      </c>
      <c r="AG18" s="97">
        <f>_xll.qlIndexFixing($W$9,_xll.qlInterestRateIndexFixingDate($W$9,AB18,trigger),TRUE,trigger)</f>
        <v>6.6000000028199177E-4</v>
      </c>
      <c r="AH18" s="98">
        <f t="shared" si="1"/>
        <v>0.38449995601057296</v>
      </c>
      <c r="AI18" s="98">
        <f t="shared" si="2"/>
        <v>0.94494953707824847</v>
      </c>
      <c r="AZ18" s="26" t="s">
        <v>104</v>
      </c>
      <c r="BA18" s="27">
        <f>_xll.qlCalendarAdvance(calendar,_xll.qlSettingsEvaluationDate(trigger),"2D")</f>
        <v>42279</v>
      </c>
      <c r="BB18" s="27">
        <f>_xll.qlCalendarAdvance(calendar,BA18,AZ18)</f>
        <v>42286</v>
      </c>
      <c r="BC18" s="31">
        <f>_xll.qlQuoteValue(currency&amp;"SW"&amp;"D_SYNTH"&amp;$W$8&amp;"_Quote",trigger)</f>
        <v>1.9900000000000001E-4</v>
      </c>
      <c r="BD18" s="31">
        <f>_xll.qlTenorBasisForwardRate2($W$17,BA18,BB18,trigger)</f>
        <v>1.5475944981524492E-4</v>
      </c>
      <c r="BE18" s="31">
        <f t="shared" ref="BE18:BE26" si="11">BC18-BD18</f>
        <v>4.4240550184755092E-5</v>
      </c>
      <c r="BG18" s="102">
        <f>_xll.qlCalendarAdvance(calendar,BG17,"1D",,,trigger)</f>
        <v>42298</v>
      </c>
      <c r="BH18" s="71">
        <f>_xll.qlTenorBasisForwardRate($W$17,BG18,_xll.ohTrigger(trigger,$W$24))</f>
        <v>2.2960043003538721E-4</v>
      </c>
      <c r="BI18" s="71">
        <f>_xll.qlTenorBasisForwardRate($W$17,BG18,_xll.ohTrigger(trigger,$W$24))*_xll.qlInterpolationInterpolate($AI$1,BG18,,trigger)</f>
        <v>2.5250643694794408E-4</v>
      </c>
      <c r="BJ18" s="71">
        <f>_xll.qlIndexFixing($W$9,_xll.qlInterestRateIndexFixingDate($W$9,BG18,trigger),TRUE,trigger)</f>
        <v>2.5112802217883373E-4</v>
      </c>
      <c r="BK18" s="1">
        <f t="shared" si="5"/>
        <v>-1.3784147691103463E-6</v>
      </c>
    </row>
    <row r="19" spans="1:63" ht="11.25" customHeight="1" x14ac:dyDescent="0.2">
      <c r="A19" s="7" t="str">
        <f t="shared" si="10"/>
        <v>11M</v>
      </c>
      <c r="B19" s="7">
        <v>11</v>
      </c>
      <c r="C19" s="7" t="str">
        <f t="shared" si="7"/>
        <v>x17F</v>
      </c>
      <c r="D19" s="76"/>
      <c r="E19" s="76"/>
      <c r="F19" s="76"/>
      <c r="G19" s="7" t="str">
        <f t="shared" si="8"/>
        <v>Euribor6M</v>
      </c>
      <c r="H19" s="76"/>
      <c r="I19" s="7" t="str">
        <f t="shared" si="9"/>
        <v>EUR11x17F_Quote</v>
      </c>
      <c r="J19" s="7" t="str">
        <f>_xll.qlFraRateHelper(,I19,A19,G19,,,permanent,trigger,objectoverwrite)</f>
        <v>obj_005f6#0006</v>
      </c>
      <c r="K19" s="16" t="b">
        <v>1</v>
      </c>
      <c r="L19" s="19">
        <v>10</v>
      </c>
      <c r="M19" s="19">
        <v>1</v>
      </c>
      <c r="O19" s="26" t="str">
        <v>obj_005f4</v>
      </c>
      <c r="P19" s="26" t="str">
        <f>_xll.qlRateHelperQuoteName(O19,trigger)</f>
        <v>EUR12x18F_Quote</v>
      </c>
      <c r="Q19" s="31">
        <f>_xll.qlRateHelperRate(O19,trigger)</f>
        <v>3.8999999999999999E-4</v>
      </c>
      <c r="R19" s="73">
        <f>_xll.qlRateHelperEarliestDate(O19,trigger)</f>
        <v>42646</v>
      </c>
      <c r="S19" s="73">
        <f>_xll.qlRateHelperPillarDate(O19,trigger)</f>
        <v>42828</v>
      </c>
      <c r="T19" s="37">
        <f>_xll.qlYieldTSDiscount($W$10,S19)</f>
        <v>1.002726534385024</v>
      </c>
      <c r="V19" s="89" t="s">
        <v>142</v>
      </c>
      <c r="W19" s="90"/>
      <c r="Z19" s="1">
        <f t="shared" si="3"/>
        <v>16</v>
      </c>
      <c r="AA19" s="16" t="str">
        <f t="shared" si="4"/>
        <v>16M</v>
      </c>
      <c r="AB19" s="96">
        <f>_xll.qlCalendarAdvance(calendar,$AB$3,AA19,,,trigger)</f>
        <v>42768</v>
      </c>
      <c r="AC19" s="96">
        <f>_xll.qlInterestRateIndexMaturity($W$9,AB19,trigger)</f>
        <v>42949</v>
      </c>
      <c r="AD19" s="97">
        <f>_xll.qlTenorBasisValue($W$17,AB19,_xll.ohTrigger(trigger,$W$24))</f>
        <v>2.5007891053613752E-3</v>
      </c>
      <c r="AE19" s="97">
        <f>_xll.qlTenorBasisForwardRate($W$17,AB19,_xll.ohTrigger(trigger,$W$24))</f>
        <v>7.9997432836407449E-4</v>
      </c>
      <c r="AF19" s="97">
        <f>_xll.qlTenorBasisForwardRate2($W$17,AB19,AC19,_xll.ohTrigger(trigger,$W$24))</f>
        <v>7.9997432836407449E-4</v>
      </c>
      <c r="AG19" s="97">
        <f>_xll.qlIndexFixing($W$9,_xll.qlInterestRateIndexFixingDate($W$9,AB19,trigger),TRUE,trigger)</f>
        <v>7.6999999998073239E-4</v>
      </c>
      <c r="AH19" s="98">
        <f t="shared" si="1"/>
        <v>0.29974328383342108</v>
      </c>
      <c r="AI19" s="98">
        <f t="shared" si="2"/>
        <v>0.96253088715404311</v>
      </c>
      <c r="AZ19" s="26" t="s">
        <v>105</v>
      </c>
      <c r="BA19" s="27">
        <f>_xll.qlCalendarAdvance(calendar,_xll.qlSettingsEvaluationDate(trigger),"2D")</f>
        <v>42279</v>
      </c>
      <c r="BB19" s="27">
        <f>_xll.qlCalendarAdvance(calendar,BA19,AZ19)</f>
        <v>42293</v>
      </c>
      <c r="BC19" s="31">
        <f>_xll.qlQuoteValue(currency&amp;AZ19&amp;"D_SYNTH"&amp;$W$8&amp;"_Quote",trigger)</f>
        <v>2.0699999999999999E-4</v>
      </c>
      <c r="BD19" s="31">
        <f>_xll.qlTenorBasisForwardRate2($W$17,BA19,BB19,trigger)</f>
        <v>1.6255137200842689E-4</v>
      </c>
      <c r="BE19" s="31">
        <f t="shared" si="11"/>
        <v>4.4448627991573096E-5</v>
      </c>
      <c r="BG19" s="102">
        <f>_xll.qlCalendarAdvance(calendar,BG18,"1D",,,trigger)</f>
        <v>42299</v>
      </c>
      <c r="BH19" s="71">
        <f>_xll.qlTenorBasisForwardRate($W$17,BG19,_xll.ohTrigger(trigger,$W$24))</f>
        <v>2.2947943187089391E-4</v>
      </c>
      <c r="BI19" s="71">
        <f>_xll.qlTenorBasisForwardRate($W$17,BG19,_xll.ohTrigger(trigger,$W$24))*_xll.qlInterpolationInterpolate($AI$1,BG19,,trigger)</f>
        <v>2.528467356018206E-4</v>
      </c>
      <c r="BJ19" s="71">
        <f>_xll.qlIndexFixing($W$9,_xll.qlInterestRateIndexFixingDate($W$9,BG19,trigger),TRUE,trigger)</f>
        <v>2.5164539980547632E-4</v>
      </c>
      <c r="BK19" s="1">
        <f t="shared" si="5"/>
        <v>-1.2013357963442804E-6</v>
      </c>
    </row>
    <row r="20" spans="1:63" ht="11.25" customHeight="1" x14ac:dyDescent="0.2">
      <c r="A20" s="7" t="str">
        <f t="shared" si="10"/>
        <v>12M</v>
      </c>
      <c r="B20" s="7">
        <v>12</v>
      </c>
      <c r="C20" s="7" t="str">
        <f t="shared" si="7"/>
        <v>x18F</v>
      </c>
      <c r="D20" s="76"/>
      <c r="E20" s="76"/>
      <c r="F20" s="76"/>
      <c r="G20" s="7" t="str">
        <f t="shared" si="8"/>
        <v>Euribor6M</v>
      </c>
      <c r="H20" s="76"/>
      <c r="I20" s="7" t="str">
        <f t="shared" si="9"/>
        <v>EUR12x18F_Quote</v>
      </c>
      <c r="J20" s="7" t="str">
        <f>_xll.qlFraRateHelper(,I20,A20,G20,,,permanent,trigger,objectoverwrite)</f>
        <v>obj_005f4#0006</v>
      </c>
      <c r="K20" s="16" t="b">
        <v>1</v>
      </c>
      <c r="L20" s="19">
        <v>10</v>
      </c>
      <c r="M20" s="19">
        <v>1</v>
      </c>
      <c r="O20" s="26" t="str">
        <v>obj_005e6</v>
      </c>
      <c r="P20" s="26" t="str">
        <f>_xll.qlRateHelperQuoteName(O20,trigger)</f>
        <v>EUR13x19F_Quote</v>
      </c>
      <c r="Q20" s="31">
        <f>_xll.qlRateHelperRate(O20,trigger)</f>
        <v>4.8000000000000001E-4</v>
      </c>
      <c r="R20" s="73">
        <f>_xll.qlRateHelperEarliestDate(O20,trigger)</f>
        <v>42676</v>
      </c>
      <c r="S20" s="73">
        <f>_xll.qlRateHelperPillarDate(O20,trigger)</f>
        <v>42857</v>
      </c>
      <c r="T20" s="37">
        <f>_xll.qlYieldTSDiscount($W$10,S20)</f>
        <v>1.0028645120872846</v>
      </c>
      <c r="V20" s="36" t="s">
        <v>68</v>
      </c>
      <c r="W20" s="33" t="str">
        <f>_xll.qlLevenbergMarquardt(,0.00000001,0.00000001,0.00000001,,trigger)</f>
        <v>obj_005a4#0006</v>
      </c>
      <c r="Z20" s="1">
        <f t="shared" si="3"/>
        <v>17</v>
      </c>
      <c r="AA20" s="16" t="str">
        <f t="shared" si="4"/>
        <v>17M</v>
      </c>
      <c r="AB20" s="96">
        <f>_xll.qlCalendarAdvance(calendar,$AB$3,AA20,,,trigger)</f>
        <v>42796</v>
      </c>
      <c r="AC20" s="96">
        <f>_xll.qlInterestRateIndexMaturity($W$9,AB20,trigger)</f>
        <v>42982</v>
      </c>
      <c r="AD20" s="97">
        <f>_xll.qlTenorBasisValue($W$17,AB20,_xll.ohTrigger(trigger,$W$24))</f>
        <v>2.5263302343762031E-3</v>
      </c>
      <c r="AE20" s="97">
        <f>_xll.qlTenorBasisForwardRate($W$17,AB20,_xll.ohTrigger(trigger,$W$24))</f>
        <v>9.0553966416081946E-4</v>
      </c>
      <c r="AF20" s="97">
        <f>_xll.qlTenorBasisForwardRate2($W$17,AB20,AC20,_xll.ohTrigger(trigger,$W$24))</f>
        <v>9.0553966416081946E-4</v>
      </c>
      <c r="AG20" s="97">
        <f>_xll.qlIndexFixing($W$9,_xll.qlInterestRateIndexFixingDate($W$9,AB20,trigger),TRUE,trigger)</f>
        <v>8.7999999999665397E-4</v>
      </c>
      <c r="AH20" s="98">
        <f t="shared" si="1"/>
        <v>0.25539664164165493</v>
      </c>
      <c r="AI20" s="98">
        <f t="shared" si="2"/>
        <v>0.97179619493770764</v>
      </c>
      <c r="AZ20" s="26" t="s">
        <v>106</v>
      </c>
      <c r="BA20" s="27">
        <f>_xll.qlCalendarAdvance(calendar,_xll.qlSettingsEvaluationDate(trigger),"2D")</f>
        <v>42279</v>
      </c>
      <c r="BB20" s="27">
        <f>_xll.qlCalendarAdvance(calendar,BA20,AZ20)</f>
        <v>42300</v>
      </c>
      <c r="BC20" s="31">
        <f>_xll.qlQuoteValue(currency&amp;AZ20&amp;"D_SYNTH"&amp;$W$8&amp;"_Quote",trigger)</f>
        <v>2.1499999999999999E-4</v>
      </c>
      <c r="BD20" s="31">
        <f>_xll.qlTenorBasisForwardRate2($W$17,BA20,BB20,trigger)</f>
        <v>1.7029685291650561E-4</v>
      </c>
      <c r="BE20" s="31">
        <f t="shared" si="11"/>
        <v>4.4703147083494386E-5</v>
      </c>
      <c r="BG20" s="102">
        <f>_xll.qlCalendarAdvance(calendar,BG19,"1D",,,trigger)</f>
        <v>42300</v>
      </c>
      <c r="BH20" s="71">
        <f>_xll.qlTenorBasisForwardRate($W$17,BG20,_xll.ohTrigger(trigger,$W$24))</f>
        <v>2.2884048345354042E-4</v>
      </c>
      <c r="BI20" s="71">
        <f>_xll.qlTenorBasisForwardRate($W$17,BG20,_xll.ohTrigger(trigger,$W$24))*_xll.qlInterpolationInterpolate($AI$1,BG20,,trigger)</f>
        <v>2.5261477484193228E-4</v>
      </c>
      <c r="BJ20" s="71">
        <f>_xll.qlIndexFixing($W$9,_xll.qlInterestRateIndexFixingDate($W$9,BG20,trigger),TRUE,trigger)</f>
        <v>2.5274109830856779E-4</v>
      </c>
      <c r="BK20" s="1">
        <f t="shared" si="5"/>
        <v>1.2632346663550781E-7</v>
      </c>
    </row>
    <row r="21" spans="1:63" ht="11.25" customHeight="1" x14ac:dyDescent="0.2">
      <c r="A21" s="7" t="str">
        <f t="shared" si="10"/>
        <v>13M</v>
      </c>
      <c r="B21" s="7">
        <v>13</v>
      </c>
      <c r="C21" s="7" t="str">
        <f t="shared" si="7"/>
        <v>x19F</v>
      </c>
      <c r="D21" s="76"/>
      <c r="E21" s="76"/>
      <c r="F21" s="76"/>
      <c r="G21" s="7" t="str">
        <f t="shared" si="8"/>
        <v>Euribor6M</v>
      </c>
      <c r="H21" s="76"/>
      <c r="I21" s="7" t="str">
        <f t="shared" si="9"/>
        <v>EUR13x19F_Quote</v>
      </c>
      <c r="J21" s="7" t="str">
        <f>_xll.qlFraRateHelper(,I21,A21,G21,,,permanent,trigger,objectoverwrite)</f>
        <v>obj_005e6#0006</v>
      </c>
      <c r="K21" s="16" t="b">
        <v>1</v>
      </c>
      <c r="L21" s="19">
        <v>10</v>
      </c>
      <c r="M21" s="19">
        <v>1</v>
      </c>
      <c r="O21" s="26" t="str">
        <v>obj_00602</v>
      </c>
      <c r="P21" s="26" t="str">
        <f>_xll.qlRateHelperQuoteName(O21,trigger)</f>
        <v>EUR14x20F_Quote</v>
      </c>
      <c r="Q21" s="31">
        <f>_xll.qlRateHelperRate(O21,trigger)</f>
        <v>5.5999999999999995E-4</v>
      </c>
      <c r="R21" s="73">
        <f>_xll.qlRateHelperEarliestDate(O21,trigger)</f>
        <v>42706</v>
      </c>
      <c r="S21" s="73">
        <f>_xll.qlRateHelperPillarDate(O21,trigger)</f>
        <v>42888</v>
      </c>
      <c r="T21" s="37">
        <f>_xll.qlYieldTSDiscount($W$10,S21)</f>
        <v>1.0030069012088338</v>
      </c>
      <c r="V21" s="36" t="s">
        <v>66</v>
      </c>
      <c r="W21" s="33" t="str">
        <f>_xll.qlEndCriteria(,1000,100,0.00000001,0.00003,0.00003,,trigger)</f>
        <v>obj_005a3#0006</v>
      </c>
      <c r="Z21" s="1">
        <f t="shared" si="3"/>
        <v>18</v>
      </c>
      <c r="AA21" s="84" t="str">
        <f t="shared" si="4"/>
        <v>18M</v>
      </c>
      <c r="AB21" s="99">
        <f>_xll.qlCalendarAdvance(calendar,$AB$3,AA21,,,trigger)</f>
        <v>42828</v>
      </c>
      <c r="AC21" s="99">
        <f>_xll.qlInterestRateIndexMaturity($W$9,AB21,trigger)</f>
        <v>43011</v>
      </c>
      <c r="AD21" s="100">
        <f>_xll.qlTenorBasisValue($W$17,AB21,_xll.ohTrigger(trigger,$W$24))</f>
        <v>2.5539747188262048E-3</v>
      </c>
      <c r="AE21" s="100">
        <f>_xll.qlTenorBasisForwardRate($W$17,AB21,_xll.ohTrigger(trigger,$W$24))</f>
        <v>1.0182352095312215E-3</v>
      </c>
      <c r="AF21" s="100">
        <f>_xll.qlTenorBasisForwardRate2($W$17,AB21,AC21,_xll.ohTrigger(trigger,$W$24))</f>
        <v>1.0182352095312215E-3</v>
      </c>
      <c r="AG21" s="100">
        <f>_xll.qlIndexFixing($W$9,_xll.qlInterestRateIndexFixingDate($W$9,AB21,trigger),TRUE,trigger)</f>
        <v>1.0000000001323523E-3</v>
      </c>
      <c r="AH21" s="101">
        <f t="shared" si="1"/>
        <v>0.18235209398869248</v>
      </c>
      <c r="AI21" s="101">
        <f t="shared" si="2"/>
        <v>0.98209135843253303</v>
      </c>
      <c r="AZ21" s="26" t="s">
        <v>74</v>
      </c>
      <c r="BA21" s="27">
        <f>_xll.qlCalendarAdvance(calendar,_xll.qlSettingsEvaluationDate(trigger),"2D")</f>
        <v>42279</v>
      </c>
      <c r="BB21" s="27">
        <f>_xll.qlCalendarAdvance(calendar,BA21,AZ21)</f>
        <v>42310</v>
      </c>
      <c r="BC21" s="31">
        <f>_xll.qlQuoteValue(currency&amp;AZ21&amp;"D_SYNTH"&amp;$W$8&amp;"_Quote",trigger)</f>
        <v>2.5500000000000002E-4</v>
      </c>
      <c r="BD21" s="31">
        <f>_xll.qlTenorBasisForwardRate2($W$17,BA21,BB21,trigger)</f>
        <v>2.1128584908755129E-4</v>
      </c>
      <c r="BE21" s="31">
        <f t="shared" si="11"/>
        <v>4.3714150912448725E-5</v>
      </c>
      <c r="BG21" s="102">
        <f>_xll.qlCalendarAdvance(calendar,BG20,"1D",,,trigger)</f>
        <v>42303</v>
      </c>
      <c r="BH21" s="71">
        <f>_xll.qlTenorBasisForwardRate($W$17,BG21,_xll.ohTrigger(trigger,$W$24))</f>
        <v>2.2844137129350686E-4</v>
      </c>
      <c r="BI21" s="71">
        <f>_xll.qlTenorBasisForwardRate($W$17,BG21,_xll.ohTrigger(trigger,$W$24))*_xll.qlInterpolationInterpolate($AI$1,BG21,,trigger)</f>
        <v>2.5358787939371903E-4</v>
      </c>
      <c r="BJ21" s="71">
        <f>_xll.qlIndexFixing($W$9,_xll.qlInterestRateIndexFixingDate($W$9,BG21,trigger),TRUE,trigger)</f>
        <v>2.5331288940193286E-4</v>
      </c>
      <c r="BK21" s="1">
        <f t="shared" si="5"/>
        <v>-2.7498999178617164E-7</v>
      </c>
    </row>
    <row r="22" spans="1:63" ht="11.25" customHeight="1" x14ac:dyDescent="0.2">
      <c r="A22" s="7" t="str">
        <f t="shared" si="10"/>
        <v>14M</v>
      </c>
      <c r="B22" s="7">
        <v>14</v>
      </c>
      <c r="C22" s="7" t="str">
        <f t="shared" si="7"/>
        <v>x20F</v>
      </c>
      <c r="D22" s="76"/>
      <c r="E22" s="76"/>
      <c r="F22" s="76"/>
      <c r="G22" s="7" t="str">
        <f t="shared" si="8"/>
        <v>Euribor6M</v>
      </c>
      <c r="H22" s="76"/>
      <c r="I22" s="7" t="str">
        <f t="shared" si="9"/>
        <v>EUR14x20F_Quote</v>
      </c>
      <c r="J22" s="7" t="str">
        <f>_xll.qlFraRateHelper(,I22,A22,G22,,,permanent,trigger,objectoverwrite)</f>
        <v>obj_00602#0006</v>
      </c>
      <c r="K22" s="16" t="b">
        <v>1</v>
      </c>
      <c r="L22" s="19">
        <v>10</v>
      </c>
      <c r="M22" s="19">
        <v>1</v>
      </c>
      <c r="O22" s="26" t="str">
        <v>obj_00611</v>
      </c>
      <c r="P22" s="26" t="str">
        <f>_xll.qlRateHelperQuoteName(O22,trigger)</f>
        <v>EUR15x21F_Quote</v>
      </c>
      <c r="Q22" s="31">
        <f>_xll.qlRateHelperRate(O22,trigger)</f>
        <v>6.6E-4</v>
      </c>
      <c r="R22" s="73">
        <f>_xll.qlRateHelperEarliestDate(O22,trigger)</f>
        <v>42737</v>
      </c>
      <c r="S22" s="73">
        <f>_xll.qlRateHelperPillarDate(O22,trigger)</f>
        <v>42919</v>
      </c>
      <c r="T22" s="37">
        <f>_xll.qlYieldTSDiscount($W$10,S22)</f>
        <v>1.0031425891679258</v>
      </c>
      <c r="V22" s="36" t="s">
        <v>67</v>
      </c>
      <c r="W22" s="33" t="str">
        <f>_xll.qlNoConstraint(,,trigger)</f>
        <v>obj_005a2#0006</v>
      </c>
      <c r="Z22" s="1">
        <f t="shared" si="3"/>
        <v>19</v>
      </c>
      <c r="AA22" s="44" t="str">
        <f t="shared" si="4"/>
        <v>19M</v>
      </c>
      <c r="AB22" s="45">
        <f>_xll.qlCalendarAdvance(calendar,$AB$3,AA22,,,trigger)</f>
        <v>42857</v>
      </c>
      <c r="AC22" s="45">
        <f>_xll.qlInterestRateIndexMaturity($W$9,AB22,trigger)</f>
        <v>43041</v>
      </c>
      <c r="AD22" s="49">
        <f>_xll.qlTenorBasisValue($W$17,AB22,_xll.ohTrigger(trigger,$W$24))</f>
        <v>2.5776416016779712E-3</v>
      </c>
      <c r="AE22" s="49">
        <f>_xll.qlTenorBasisForwardRate($W$17,AB22,_xll.ohTrigger(trigger,$W$24))</f>
        <v>1.141156675889326E-3</v>
      </c>
      <c r="AF22" s="49">
        <f>_xll.qlTenorBasisForwardRate2($W$17,AB22,AC22,_xll.ohTrigger(trigger,$W$24))</f>
        <v>1.141156675889326E-3</v>
      </c>
      <c r="AG22" s="49">
        <f>_xll.qlIndexFixing($W$9,_xll.qlInterestRateIndexFixingDate($W$9,AB22,trigger),TRUE,trigger)</f>
        <v>1.0910766541050165E-3</v>
      </c>
      <c r="AH22" s="52">
        <f t="shared" si="1"/>
        <v>0.5008002178430947</v>
      </c>
      <c r="AI22" s="52">
        <f t="shared" si="2"/>
        <v>0.95611468359918139</v>
      </c>
      <c r="AZ22" s="26" t="s">
        <v>107</v>
      </c>
      <c r="BA22" s="27">
        <f>_xll.qlCalendarAdvance(calendar,_xll.qlSettingsEvaluationDate(trigger),"2D")</f>
        <v>42279</v>
      </c>
      <c r="BB22" s="27">
        <f>_xll.qlCalendarAdvance(calendar,BA22,AZ22)</f>
        <v>42340</v>
      </c>
      <c r="BC22" s="31">
        <f>_xll.qlQuoteValue(currency&amp;AZ22&amp;"D_SYNTH"&amp;$W$8&amp;"_Quote",trigger)</f>
        <v>2.3599999999999999E-4</v>
      </c>
      <c r="BD22" s="31">
        <f>_xll.qlTenorBasisForwardRate2($W$17,BA22,BB22,trigger)</f>
        <v>1.9367069953396998E-4</v>
      </c>
      <c r="BE22" s="31">
        <f t="shared" si="11"/>
        <v>4.2329300466030007E-5</v>
      </c>
      <c r="BG22" s="102">
        <f>_xll.qlCalendarAdvance(calendar,BG21,"1D",,,trigger)</f>
        <v>42304</v>
      </c>
      <c r="BH22" s="71">
        <f>_xll.qlTenorBasisForwardRate($W$17,BG22,_xll.ohTrigger(trigger,$W$24))</f>
        <v>2.2812381542207226E-4</v>
      </c>
      <c r="BI22" s="71">
        <f>_xll.qlTenorBasisForwardRate($W$17,BG22,_xll.ohTrigger(trigger,$W$24))*_xll.qlInterpolationInterpolate($AI$1,BG22,,trigger)</f>
        <v>2.5370593921846289E-4</v>
      </c>
      <c r="BJ22" s="71">
        <f>_xll.qlIndexFixing($W$9,_xll.qlInterestRateIndexFixingDate($W$9,BG22,trigger),TRUE,trigger)</f>
        <v>2.5359488710537277E-4</v>
      </c>
      <c r="BK22" s="1">
        <f t="shared" si="5"/>
        <v>-1.110521130901149E-7</v>
      </c>
    </row>
    <row r="23" spans="1:63" ht="11.25" customHeight="1" x14ac:dyDescent="0.2">
      <c r="A23" s="7" t="str">
        <f t="shared" si="10"/>
        <v>15M</v>
      </c>
      <c r="B23" s="7">
        <v>15</v>
      </c>
      <c r="C23" s="7" t="str">
        <f t="shared" si="7"/>
        <v>x21F</v>
      </c>
      <c r="D23" s="76"/>
      <c r="E23" s="76"/>
      <c r="F23" s="76"/>
      <c r="G23" s="7" t="str">
        <f t="shared" si="8"/>
        <v>Euribor6M</v>
      </c>
      <c r="H23" s="76"/>
      <c r="I23" s="7" t="str">
        <f t="shared" si="9"/>
        <v>EUR15x21F_Quote</v>
      </c>
      <c r="J23" s="7" t="str">
        <f>_xll.qlFraRateHelper(,I23,A23,G23,,,permanent,trigger,objectoverwrite)</f>
        <v>obj_00611#0006</v>
      </c>
      <c r="K23" s="16" t="b">
        <v>1</v>
      </c>
      <c r="L23" s="19">
        <v>10</v>
      </c>
      <c r="M23" s="19">
        <v>1</v>
      </c>
      <c r="O23" s="26" t="str">
        <v>obj_0060c</v>
      </c>
      <c r="P23" s="26" t="str">
        <f>_xll.qlRateHelperQuoteName(O23,trigger)</f>
        <v>EUR16x22F_Quote</v>
      </c>
      <c r="Q23" s="31">
        <f>_xll.qlRateHelperRate(O23,trigger)</f>
        <v>7.7000000000000018E-4</v>
      </c>
      <c r="R23" s="73">
        <f>_xll.qlRateHelperEarliestDate(O23,trigger)</f>
        <v>42768</v>
      </c>
      <c r="S23" s="73">
        <f>_xll.qlRateHelperPillarDate(O23,trigger)</f>
        <v>42949</v>
      </c>
      <c r="T23" s="37">
        <f>_xll.qlYieldTSDiscount($W$10,S23)</f>
        <v>1.0032660590719136</v>
      </c>
      <c r="V23" s="36" t="s">
        <v>143</v>
      </c>
      <c r="W23" s="92" t="b">
        <v>1</v>
      </c>
      <c r="Z23" s="1">
        <f t="shared" si="3"/>
        <v>20</v>
      </c>
      <c r="AA23" s="44" t="str">
        <f t="shared" si="4"/>
        <v>20M</v>
      </c>
      <c r="AB23" s="45">
        <f>_xll.qlCalendarAdvance(calendar,$AB$3,AA23,,,trigger)</f>
        <v>42888</v>
      </c>
      <c r="AC23" s="45">
        <f>_xll.qlInterestRateIndexMaturity($W$9,AB23,trigger)</f>
        <v>43073</v>
      </c>
      <c r="AD23" s="49">
        <f>_xll.qlTenorBasisValue($W$17,AB23,_xll.ohTrigger(trigger,$W$24))</f>
        <v>2.6015237393806744E-3</v>
      </c>
      <c r="AE23" s="49">
        <f>_xll.qlTenorBasisForwardRate($W$17,AB23,_xll.ohTrigger(trigger,$W$24))</f>
        <v>1.2869738421508543E-3</v>
      </c>
      <c r="AF23" s="49">
        <f>_xll.qlTenorBasisForwardRate2($W$17,AB23,AC23,_xll.ohTrigger(trigger,$W$24))</f>
        <v>1.2869738421508543E-3</v>
      </c>
      <c r="AG23" s="49">
        <f>_xll.qlIndexFixing($W$9,_xll.qlInterestRateIndexFixingDate($W$9,AB23,trigger),TRUE,trigger)</f>
        <v>1.2801440278168762E-3</v>
      </c>
      <c r="AH23" s="52">
        <f t="shared" si="1"/>
        <v>6.8298143339781514E-2</v>
      </c>
      <c r="AI23" s="52">
        <f t="shared" si="2"/>
        <v>0.99469312109517016</v>
      </c>
      <c r="AZ23" s="26" t="s">
        <v>83</v>
      </c>
      <c r="BA23" s="27">
        <f>_xll.qlCalendarAdvance(calendar,_xll.qlSettingsEvaluationDate(trigger),"2D")</f>
        <v>42279</v>
      </c>
      <c r="BB23" s="27">
        <f>_xll.qlCalendarAdvance(calendar,BA23,AZ23)</f>
        <v>42373</v>
      </c>
      <c r="BC23" s="31">
        <f>_xll.qlQuoteValue(currency&amp;AZ23&amp;"D_SYNTH"&amp;$W$8&amp;"_Quote",trigger)</f>
        <v>2.8899999999999998E-4</v>
      </c>
      <c r="BD23" s="31">
        <f>_xll.qlTenorBasisForwardRate2($W$17,BA23,BB23,trigger)</f>
        <v>2.485897291198614E-4</v>
      </c>
      <c r="BE23" s="31">
        <f t="shared" si="11"/>
        <v>4.0410270880138579E-5</v>
      </c>
      <c r="BG23" s="102">
        <f>_xll.qlCalendarAdvance(calendar,BG22,"1D",,,trigger)</f>
        <v>42305</v>
      </c>
      <c r="BH23" s="71">
        <f>_xll.qlTenorBasisForwardRate($W$17,BG23,_xll.ohTrigger(trigger,$W$24))</f>
        <v>2.2779275328829957E-4</v>
      </c>
      <c r="BI23" s="71">
        <f>_xll.qlTenorBasisForwardRate($W$17,BG23,_xll.ohTrigger(trigger,$W$24))*_xll.qlInterpolationInterpolate($AI$1,BG23,,trigger)</f>
        <v>2.5380764020618667E-4</v>
      </c>
      <c r="BJ23" s="71">
        <f>_xll.qlIndexFixing($W$9,_xll.qlInterestRateIndexFixingDate($W$9,BG23,trigger),TRUE,trigger)</f>
        <v>2.5380876845559897E-4</v>
      </c>
      <c r="BK23" s="1">
        <f t="shared" si="5"/>
        <v>1.1282494122993869E-9</v>
      </c>
    </row>
    <row r="24" spans="1:63" ht="11.25" customHeight="1" x14ac:dyDescent="0.2">
      <c r="A24" s="7" t="str">
        <f t="shared" si="10"/>
        <v>16M</v>
      </c>
      <c r="B24" s="7">
        <v>16</v>
      </c>
      <c r="C24" s="7" t="str">
        <f t="shared" si="7"/>
        <v>x22F</v>
      </c>
      <c r="D24" s="76"/>
      <c r="E24" s="76"/>
      <c r="F24" s="76"/>
      <c r="G24" s="7" t="str">
        <f t="shared" si="8"/>
        <v>Euribor6M</v>
      </c>
      <c r="H24" s="76"/>
      <c r="I24" s="7" t="str">
        <f t="shared" si="9"/>
        <v>EUR16x22F_Quote</v>
      </c>
      <c r="J24" s="7" t="str">
        <f>_xll.qlFraRateHelper(,I24,A24,G24,,,permanent,trigger,objectoverwrite)</f>
        <v>obj_0060c#0006</v>
      </c>
      <c r="K24" s="16" t="b">
        <v>1</v>
      </c>
      <c r="L24" s="19">
        <v>10</v>
      </c>
      <c r="M24" s="19">
        <v>1</v>
      </c>
      <c r="O24" s="26" t="str">
        <v>obj_00601</v>
      </c>
      <c r="P24" s="26" t="str">
        <f>_xll.qlRateHelperQuoteName(O24,trigger)</f>
        <v>EUR17x23F_Quote</v>
      </c>
      <c r="Q24" s="31">
        <f>_xll.qlRateHelperRate(O24,trigger)</f>
        <v>8.7999999999999992E-4</v>
      </c>
      <c r="R24" s="73">
        <f>_xll.qlRateHelperEarliestDate(O24,trigger)</f>
        <v>42796</v>
      </c>
      <c r="S24" s="73">
        <f>_xll.qlRateHelperPillarDate(O24,trigger)</f>
        <v>42982</v>
      </c>
      <c r="T24" s="37">
        <f>_xll.qlYieldTSDiscount($W$10,S24)</f>
        <v>1.0033913688045648</v>
      </c>
      <c r="V24" s="36" t="s">
        <v>69</v>
      </c>
      <c r="W24" s="33" t="b">
        <f>_xll.qlTenorBasisCalibrate($W$17,_xll.ohPack(O3:O57),W20,W21,IF($W$23,_xll.ohPack(T3:T57),),X13:X16,trigger)</f>
        <v>1</v>
      </c>
      <c r="Z24" s="1">
        <f t="shared" si="3"/>
        <v>21</v>
      </c>
      <c r="AA24" s="44" t="str">
        <f t="shared" si="4"/>
        <v>21M</v>
      </c>
      <c r="AB24" s="45">
        <f>_xll.qlCalendarAdvance(calendar,$AB$3,AA24,,,trigger)</f>
        <v>42919</v>
      </c>
      <c r="AC24" s="45">
        <f>_xll.qlInterestRateIndexMaturity($W$9,AB24,trigger)</f>
        <v>43103</v>
      </c>
      <c r="AD24" s="49">
        <f>_xll.qlTenorBasisValue($W$17,AB24,_xll.ohTrigger(trigger,$W$24))</f>
        <v>2.6239819288285068E-3</v>
      </c>
      <c r="AE24" s="49">
        <f>_xll.qlTenorBasisForwardRate($W$17,AB24,_xll.ohTrigger(trigger,$W$24))</f>
        <v>1.4408244617359757E-3</v>
      </c>
      <c r="AF24" s="49">
        <f>_xll.qlTenorBasisForwardRate2($W$17,AB24,AC24,_xll.ohTrigger(trigger,$W$24))</f>
        <v>1.4408244617359757E-3</v>
      </c>
      <c r="AG24" s="49">
        <f>_xll.qlIndexFixing($W$9,_xll.qlInterestRateIndexFixingDate($W$9,AB24,trigger),TRUE,trigger)</f>
        <v>1.4035534078154332E-3</v>
      </c>
      <c r="AH24" s="52">
        <f t="shared" si="1"/>
        <v>0.37271053920542474</v>
      </c>
      <c r="AI24" s="52">
        <f t="shared" si="2"/>
        <v>0.97413213412851385</v>
      </c>
      <c r="AZ24" s="26" t="s">
        <v>108</v>
      </c>
      <c r="BA24" s="27">
        <f>_xll.qlCalendarAdvance(calendar,_xll.qlSettingsEvaluationDate(trigger),"2D")</f>
        <v>42279</v>
      </c>
      <c r="BB24" s="27">
        <f>_xll.qlCalendarAdvance(calendar,BA24,AZ24)</f>
        <v>42402</v>
      </c>
      <c r="BC24" s="31">
        <f>_xll.qlQuoteValue(currency&amp;AZ24&amp;"D_SYNTH"&amp;$W$8&amp;"_Quote",trigger)</f>
        <v>2.5700000000000001E-4</v>
      </c>
      <c r="BD24" s="31">
        <f>_xll.qlTenorBasisForwardRate2($W$17,BA24,BB24,trigger)</f>
        <v>2.1937002742268799E-4</v>
      </c>
      <c r="BE24" s="31">
        <f t="shared" si="11"/>
        <v>3.7629972577312023E-5</v>
      </c>
      <c r="BG24" s="102">
        <f>_xll.qlCalendarAdvance(calendar,BG23,"1D",,,trigger)</f>
        <v>42306</v>
      </c>
      <c r="BH24" s="71">
        <f>_xll.qlTenorBasisForwardRate($W$17,BG24,_xll.ohTrigger(trigger,$W$24))</f>
        <v>2.2745174559670698E-4</v>
      </c>
      <c r="BI24" s="71">
        <f>_xll.qlTenorBasisForwardRate($W$17,BG24,_xll.ohTrigger(trigger,$W$24))*_xll.qlInterpolationInterpolate($AI$1,BG24,,trigger)</f>
        <v>2.5389687347197632E-4</v>
      </c>
      <c r="BJ24" s="71">
        <f>_xll.qlIndexFixing($W$9,_xll.qlInterestRateIndexFixingDate($W$9,BG24,trigger),TRUE,trigger)</f>
        <v>2.5394724087732473E-4</v>
      </c>
      <c r="BK24" s="1">
        <f t="shared" si="5"/>
        <v>5.0367405348414936E-8</v>
      </c>
    </row>
    <row r="25" spans="1:63" ht="11.25" customHeight="1" x14ac:dyDescent="0.2">
      <c r="A25" s="7" t="str">
        <f t="shared" si="10"/>
        <v>17M</v>
      </c>
      <c r="B25" s="7">
        <v>17</v>
      </c>
      <c r="C25" s="7" t="str">
        <f t="shared" si="7"/>
        <v>x23F</v>
      </c>
      <c r="D25" s="76"/>
      <c r="E25" s="76"/>
      <c r="F25" s="76"/>
      <c r="G25" s="7" t="str">
        <f t="shared" si="8"/>
        <v>Euribor6M</v>
      </c>
      <c r="H25" s="76"/>
      <c r="I25" s="7" t="str">
        <f t="shared" si="9"/>
        <v>EUR17x23F_Quote</v>
      </c>
      <c r="J25" s="7" t="str">
        <f>_xll.qlFraRateHelper(,I25,A25,G25,,,permanent,trigger,objectoverwrite)</f>
        <v>obj_00601#0006</v>
      </c>
      <c r="K25" s="16" t="b">
        <v>1</v>
      </c>
      <c r="L25" s="19">
        <v>10</v>
      </c>
      <c r="M25" s="19">
        <v>1</v>
      </c>
      <c r="O25" s="26" t="str">
        <v>obj_00610</v>
      </c>
      <c r="P25" s="26" t="str">
        <f>_xll.qlRateHelperQuoteName(O25,trigger)</f>
        <v>EUR18x24F_Quote</v>
      </c>
      <c r="Q25" s="31">
        <f>_xll.qlRateHelperRate(O25,trigger)</f>
        <v>1E-3</v>
      </c>
      <c r="R25" s="73">
        <f>_xll.qlRateHelperEarliestDate(O25,trigger)</f>
        <v>42828</v>
      </c>
      <c r="S25" s="73">
        <f>_xll.qlRateHelperPillarDate(O25,trigger)</f>
        <v>43010</v>
      </c>
      <c r="T25" s="37">
        <f>_xll.qlYieldTSDiscount($W$10,S25)</f>
        <v>1.003487755432563</v>
      </c>
      <c r="V25" s="36" t="s">
        <v>4</v>
      </c>
      <c r="W25" s="87">
        <f t="array" ref="W25:W28">_xll.qlTenorBasisCoefficients(W17,W24)</f>
        <v>1.6427720891768788E-3</v>
      </c>
      <c r="Z25" s="1">
        <f t="shared" si="3"/>
        <v>22</v>
      </c>
      <c r="AA25" s="44" t="str">
        <f t="shared" si="4"/>
        <v>22M</v>
      </c>
      <c r="AB25" s="45">
        <f>_xll.qlCalendarAdvance(calendar,$AB$3,AA25,,,trigger)</f>
        <v>42949</v>
      </c>
      <c r="AC25" s="45">
        <f>_xll.qlInterestRateIndexMaturity($W$9,AB25,trigger)</f>
        <v>43133</v>
      </c>
      <c r="AD25" s="49">
        <f>_xll.qlTenorBasisValue($W$17,AB25,_xll.ohTrigger(trigger,$W$24))</f>
        <v>2.6443977187839123E-3</v>
      </c>
      <c r="AE25" s="49">
        <f>_xll.qlTenorBasisForwardRate($W$17,AB25,_xll.ohTrigger(trigger,$W$24))</f>
        <v>1.603476970199638E-3</v>
      </c>
      <c r="AF25" s="49">
        <f>_xll.qlTenorBasisForwardRate2($W$17,AB25,AC25,_xll.ohTrigger(trigger,$W$24))</f>
        <v>1.603476970199638E-3</v>
      </c>
      <c r="AG25" s="49">
        <f>_xll.qlIndexFixing($W$9,_xll.qlInterestRateIndexFixingDate($W$9,AB25,trigger),TRUE,trigger)</f>
        <v>1.5836924812486003E-3</v>
      </c>
      <c r="AH25" s="52">
        <f t="shared" si="1"/>
        <v>0.19784488951037765</v>
      </c>
      <c r="AI25" s="52">
        <f t="shared" si="2"/>
        <v>0.98766150726282365</v>
      </c>
      <c r="AZ25" s="26" t="s">
        <v>109</v>
      </c>
      <c r="BA25" s="27">
        <f>_xll.qlCalendarAdvance(calendar,_xll.qlSettingsEvaluationDate(trigger),"2D")</f>
        <v>42279</v>
      </c>
      <c r="BB25" s="27">
        <f>_xll.qlCalendarAdvance(calendar,BA25,AZ25)</f>
        <v>42431</v>
      </c>
      <c r="BC25" s="31">
        <f>_xll.qlQuoteValue(currency&amp;AZ25&amp;"D_SYNTH"&amp;$W$8&amp;"_Quote",trigger)</f>
        <v>2.4800000000000001E-4</v>
      </c>
      <c r="BD25" s="31">
        <f>_xll.qlTenorBasisForwardRate2($W$17,BA25,BB25,trigger)</f>
        <v>2.1277035486909565E-4</v>
      </c>
      <c r="BE25" s="31">
        <f t="shared" si="11"/>
        <v>3.5229645130904357E-5</v>
      </c>
      <c r="BG25" s="102">
        <f>_xll.qlCalendarAdvance(calendar,BG24,"1D",,,trigger)</f>
        <v>42307</v>
      </c>
      <c r="BH25" s="71">
        <f>_xll.qlTenorBasisForwardRate($W$17,BG25,_xll.ohTrigger(trigger,$W$24))</f>
        <v>2.2731107003539006E-4</v>
      </c>
      <c r="BI25" s="71">
        <f>_xll.qlTenorBasisForwardRate($W$17,BG25,_xll.ohTrigger(trigger,$W$24))*_xll.qlInterpolationInterpolate($AI$1,BG25,,trigger)</f>
        <v>2.5420873726812005E-4</v>
      </c>
      <c r="BJ25" s="71">
        <f>_xll.qlIndexFixing($W$9,_xll.qlInterestRateIndexFixingDate($W$9,BG25,trigger),TRUE,trigger)</f>
        <v>2.540689223363079E-4</v>
      </c>
      <c r="BK25" s="1">
        <f t="shared" si="5"/>
        <v>-1.3981493181215634E-7</v>
      </c>
    </row>
    <row r="26" spans="1:63" ht="11.25" customHeight="1" x14ac:dyDescent="0.2">
      <c r="A26" s="8" t="str">
        <f t="shared" si="10"/>
        <v>18M</v>
      </c>
      <c r="B26" s="8">
        <v>18</v>
      </c>
      <c r="C26" s="8" t="str">
        <f t="shared" si="7"/>
        <v>x24F</v>
      </c>
      <c r="D26" s="77"/>
      <c r="E26" s="77"/>
      <c r="F26" s="77"/>
      <c r="G26" s="8" t="str">
        <f t="shared" si="8"/>
        <v>Euribor6M</v>
      </c>
      <c r="H26" s="77"/>
      <c r="I26" s="8" t="str">
        <f t="shared" si="9"/>
        <v>EUR18x24F_Quote</v>
      </c>
      <c r="J26" s="8" t="str">
        <f>_xll.qlFraRateHelper(,I26,A26,G26,,,permanent,trigger,objectoverwrite)</f>
        <v>obj_00610#0006</v>
      </c>
      <c r="K26" s="17" t="b">
        <v>1</v>
      </c>
      <c r="L26" s="20">
        <v>10</v>
      </c>
      <c r="M26" s="20">
        <v>1</v>
      </c>
      <c r="O26" s="26" t="str">
        <v>obj_005ec</v>
      </c>
      <c r="P26" s="26" t="str">
        <f>_xll.qlRateHelperQuoteName(O26,trigger)</f>
        <v>EURAB6E3Y_Quote</v>
      </c>
      <c r="Q26" s="31">
        <f>_xll.qlRateHelperRate(O26,trigger)</f>
        <v>1.2199999999999999E-3</v>
      </c>
      <c r="R26" s="73">
        <f>_xll.qlRateHelperEarliestDate(O26,trigger)</f>
        <v>42279</v>
      </c>
      <c r="S26" s="73">
        <f>_xll.qlRateHelperPillarDate(O26,trigger)</f>
        <v>43375</v>
      </c>
      <c r="T26" s="37">
        <f>_xll.qlYieldTSDiscount($W$10,S26)</f>
        <v>1.0036094425873494</v>
      </c>
      <c r="V26" s="36" t="s">
        <v>7</v>
      </c>
      <c r="W26" s="87">
        <v>1.0290338257483475E-3</v>
      </c>
      <c r="Z26" s="1">
        <f t="shared" si="3"/>
        <v>23</v>
      </c>
      <c r="AA26" s="44" t="str">
        <f t="shared" si="4"/>
        <v>23M</v>
      </c>
      <c r="AB26" s="45">
        <f>_xll.qlCalendarAdvance(calendar,$AB$3,AA26,,,trigger)</f>
        <v>42982</v>
      </c>
      <c r="AC26" s="45">
        <f>_xll.qlInterestRateIndexMaturity($W$9,AB26,trigger)</f>
        <v>43164</v>
      </c>
      <c r="AD26" s="49">
        <f>_xll.qlTenorBasisValue($W$17,AB26,_xll.ohTrigger(trigger,$W$24))</f>
        <v>2.6654007221880499E-3</v>
      </c>
      <c r="AE26" s="49">
        <f>_xll.qlTenorBasisForwardRate($W$17,AB26,_xll.ohTrigger(trigger,$W$24))</f>
        <v>1.7873153798434911E-3</v>
      </c>
      <c r="AF26" s="49">
        <f>_xll.qlTenorBasisForwardRate2($W$17,AB26,AC26,_xll.ohTrigger(trigger,$W$24))</f>
        <v>1.7873153798434911E-3</v>
      </c>
      <c r="AG26" s="49">
        <f>_xll.qlIndexFixing($W$9,_xll.qlInterestRateIndexFixingDate($W$9,AB26,trigger),TRUE,trigger)</f>
        <v>1.8039076233852416E-3</v>
      </c>
      <c r="AH26" s="52">
        <f t="shared" si="1"/>
        <v>-0.1659224354175052</v>
      </c>
      <c r="AI26" s="52">
        <f t="shared" si="2"/>
        <v>1.0092833328291526</v>
      </c>
      <c r="AZ26" s="28" t="s">
        <v>9</v>
      </c>
      <c r="BA26" s="29">
        <f>_xll.qlCalendarAdvance(calendar,_xll.qlSettingsEvaluationDate(trigger),"2D")</f>
        <v>42279</v>
      </c>
      <c r="BB26" s="29">
        <f>_xll.qlCalendarAdvance(calendar,BA26,AZ26)</f>
        <v>42464</v>
      </c>
      <c r="BC26" s="32">
        <f>_xll.qlQuoteValue(currency&amp;AZ26&amp;"D_SYNTH"&amp;$W$8&amp;"_Quote",trigger)</f>
        <v>2.43E-4</v>
      </c>
      <c r="BD26" s="32">
        <f>_xll.qlTenorBasisForwardRate2($W$17,BA26,BB26,trigger)</f>
        <v>2.1189763029676219E-4</v>
      </c>
      <c r="BE26" s="32">
        <f t="shared" si="11"/>
        <v>3.1102369703237806E-5</v>
      </c>
      <c r="BG26" s="102">
        <f>_xll.qlCalendarAdvance(calendar,BG25,"1D",,,trigger)</f>
        <v>42310</v>
      </c>
      <c r="BH26" s="71">
        <f>_xll.qlTenorBasisForwardRate($W$17,BG26,_xll.ohTrigger(trigger,$W$24))</f>
        <v>2.223174441357916E-4</v>
      </c>
      <c r="BI26" s="71">
        <f>_xll.qlTenorBasisForwardRate($W$17,BG26,_xll.ohTrigger(trigger,$W$24))*_xll.qlInterpolationInterpolate($AI$1,BG26,,trigger)</f>
        <v>2.500000001691961E-4</v>
      </c>
      <c r="BJ26" s="71">
        <f>_xll.qlIndexFixing($W$9,_xll.qlInterestRateIndexFixingDate($W$9,BG26,trigger),TRUE,trigger)</f>
        <v>2.500000001691961E-4</v>
      </c>
      <c r="BK26" s="1">
        <f t="shared" si="5"/>
        <v>0</v>
      </c>
    </row>
    <row r="27" spans="1:63" ht="11.25" customHeight="1" x14ac:dyDescent="0.2">
      <c r="A27" s="7" t="s">
        <v>15</v>
      </c>
      <c r="B27" s="7" t="s">
        <v>14</v>
      </c>
      <c r="C27" s="76"/>
      <c r="D27" s="7" t="s">
        <v>17</v>
      </c>
      <c r="E27" s="7" t="s">
        <v>16</v>
      </c>
      <c r="F27" s="7" t="s">
        <v>18</v>
      </c>
      <c r="G27" s="7" t="str">
        <f t="shared" si="8"/>
        <v>Euribor6M</v>
      </c>
      <c r="H27" s="9">
        <v>0</v>
      </c>
      <c r="I27" s="10" t="str">
        <f t="shared" ref="I27:I63" si="12">"EURAB6E"&amp;A27&amp;"_Quote"</f>
        <v>EURAB6E1Y_Quote</v>
      </c>
      <c r="J27" s="11" t="str">
        <f>_xll.qlSwapRateHelper2(,I27,2,A27,calendar,D27,E27,F27,$G$27,H27,B27,BaseCurve,,,,trigger)</f>
        <v>obj_005ed#0006</v>
      </c>
      <c r="K27" s="16" t="b">
        <v>0</v>
      </c>
      <c r="L27" s="19">
        <v>10</v>
      </c>
      <c r="M27" s="19">
        <v>1</v>
      </c>
      <c r="O27" s="26" t="str">
        <v>obj_005fd</v>
      </c>
      <c r="P27" s="26" t="str">
        <f>_xll.qlRateHelperQuoteName(O27,trigger)</f>
        <v>EURAB6E4Y_Quote</v>
      </c>
      <c r="Q27" s="31">
        <f>_xll.qlRateHelperRate(O27,trigger)</f>
        <v>2.2899999999999999E-3</v>
      </c>
      <c r="R27" s="73">
        <f>_xll.qlRateHelperEarliestDate(O27,trigger)</f>
        <v>42279</v>
      </c>
      <c r="S27" s="73">
        <f>_xll.qlRateHelperPillarDate(O27,trigger)</f>
        <v>43740</v>
      </c>
      <c r="T27" s="37">
        <f>_xll.qlYieldTSDiscount($W$10,S27)</f>
        <v>1.0011455649088812</v>
      </c>
      <c r="V27" s="36" t="s">
        <v>5</v>
      </c>
      <c r="W27" s="87">
        <v>0.19406982706213674</v>
      </c>
      <c r="Z27" s="1">
        <f t="shared" si="3"/>
        <v>24</v>
      </c>
      <c r="AA27" s="44" t="str">
        <f t="shared" si="4"/>
        <v>24M</v>
      </c>
      <c r="AB27" s="45">
        <f>_xll.qlCalendarAdvance(calendar,$AB$3,AA27,,,trigger)</f>
        <v>43010</v>
      </c>
      <c r="AC27" s="45">
        <f>_xll.qlInterestRateIndexMaturity($W$9,AB27,trigger)</f>
        <v>43193</v>
      </c>
      <c r="AD27" s="49">
        <f>_xll.qlTenorBasisValue($W$17,AB27,_xll.ohTrigger(trigger,$W$24))</f>
        <v>2.6820599603758159E-3</v>
      </c>
      <c r="AE27" s="49">
        <f>_xll.qlTenorBasisForwardRate($W$17,AB27,_xll.ohTrigger(trigger,$W$24))</f>
        <v>1.95918373188338E-3</v>
      </c>
      <c r="AF27" s="49">
        <f>_xll.qlTenorBasisForwardRate2($W$17,AB27,AC27,_xll.ohTrigger(trigger,$W$24))</f>
        <v>1.95918373188338E-3</v>
      </c>
      <c r="AG27" s="49">
        <f>_xll.qlIndexFixing($W$9,_xll.qlInterestRateIndexFixingDate($W$9,AB27,trigger),TRUE,trigger)</f>
        <v>2.0018321376726114E-3</v>
      </c>
      <c r="AH27" s="52">
        <f t="shared" si="1"/>
        <v>-0.42648405789231375</v>
      </c>
      <c r="AI27" s="52">
        <f t="shared" si="2"/>
        <v>1.02176845647255</v>
      </c>
      <c r="BG27" s="102">
        <f>_xll.qlCalendarAdvance(calendar,BG26,"1D",,,trigger)</f>
        <v>42311</v>
      </c>
      <c r="BH27" s="71">
        <f>_xll.qlTenorBasisForwardRate($W$17,BG27,_xll.ohTrigger(trigger,$W$24))</f>
        <v>2.2201054248752094E-4</v>
      </c>
      <c r="BI27" s="71">
        <f>_xll.qlTenorBasisForwardRate($W$17,BG27,_xll.ohTrigger(trigger,$W$24))*_xll.qlInterpolationInterpolate($AI$1,BG27,,trigger)</f>
        <v>2.4902913172530482E-4</v>
      </c>
      <c r="BJ27" s="71">
        <f>_xll.qlIndexFixing($W$9,_xll.qlInterestRateIndexFixingDate($W$9,BG27,trigger),TRUE,trigger)</f>
        <v>2.4977609704194843E-4</v>
      </c>
      <c r="BK27" s="1">
        <f t="shared" si="5"/>
        <v>7.4696531664360504E-7</v>
      </c>
    </row>
    <row r="28" spans="1:63" ht="11.25" customHeight="1" x14ac:dyDescent="0.2">
      <c r="A28" s="7" t="s">
        <v>19</v>
      </c>
      <c r="B28" s="7" t="s">
        <v>14</v>
      </c>
      <c r="C28" s="76"/>
      <c r="D28" s="7" t="s">
        <v>17</v>
      </c>
      <c r="E28" s="7" t="s">
        <v>16</v>
      </c>
      <c r="F28" s="7" t="s">
        <v>18</v>
      </c>
      <c r="G28" s="7" t="str">
        <f t="shared" si="8"/>
        <v>Euribor6M</v>
      </c>
      <c r="H28" s="9">
        <v>0</v>
      </c>
      <c r="I28" s="10" t="str">
        <f t="shared" si="12"/>
        <v>EURAB6E15M_Quote</v>
      </c>
      <c r="J28" s="11" t="str">
        <f>_xll.qlSwapRateHelper2(,I28,2,A28,calendar,D28,E28,F28,$G$27,H28,B28,BaseCurve,,,,trigger)</f>
        <v>obj_005e7#0006</v>
      </c>
      <c r="K28" s="16" t="b">
        <v>0</v>
      </c>
      <c r="L28" s="19">
        <v>10</v>
      </c>
      <c r="M28" s="19">
        <v>1</v>
      </c>
      <c r="O28" s="26" t="str">
        <v>obj_005fe</v>
      </c>
      <c r="P28" s="26" t="str">
        <f>_xll.qlRateHelperQuoteName(O28,trigger)</f>
        <v>EURAB6E5Y_Quote</v>
      </c>
      <c r="Q28" s="31">
        <f>_xll.qlRateHelperRate(O28,trigger)</f>
        <v>3.5299999999999997E-3</v>
      </c>
      <c r="R28" s="73">
        <f>_xll.qlRateHelperEarliestDate(O28,trigger)</f>
        <v>42279</v>
      </c>
      <c r="S28" s="73">
        <f>_xll.qlRateHelperPillarDate(O28,trigger)</f>
        <v>44106</v>
      </c>
      <c r="T28" s="37">
        <f>_xll.qlYieldTSDiscount($W$10,S28)</f>
        <v>0.99584003202495397</v>
      </c>
      <c r="V28" s="36" t="s">
        <v>6</v>
      </c>
      <c r="W28" s="87">
        <v>1.7113825077747592E-4</v>
      </c>
      <c r="Z28" s="1">
        <f t="shared" si="3"/>
        <v>25</v>
      </c>
      <c r="AA28" s="44" t="str">
        <f t="shared" si="4"/>
        <v>25M</v>
      </c>
      <c r="AB28" s="45">
        <f>_xll.qlCalendarAdvance(calendar,$AB$3,AA28,,,trigger)</f>
        <v>43041</v>
      </c>
      <c r="AC28" s="45">
        <f>_xll.qlInterestRateIndexMaturity($W$9,AB28,trigger)</f>
        <v>43222</v>
      </c>
      <c r="AD28" s="49">
        <f>_xll.qlTenorBasisValue($W$17,AB28,_xll.ohTrigger(trigger,$W$24))</f>
        <v>2.6992956075763824E-3</v>
      </c>
      <c r="AE28" s="49">
        <f>_xll.qlTenorBasisForwardRate($W$17,AB28,_xll.ohTrigger(trigger,$W$24))</f>
        <v>2.1461744440833745E-3</v>
      </c>
      <c r="AF28" s="49">
        <f>_xll.qlTenorBasisForwardRate2($W$17,AB28,AC28,_xll.ohTrigger(trigger,$W$24))</f>
        <v>2.1461744440833745E-3</v>
      </c>
      <c r="AG28" s="49">
        <f>_xll.qlIndexFixing($W$9,_xll.qlInterestRateIndexFixingDate($W$9,AB28,trigger),TRUE,trigger)</f>
        <v>2.2140506741276707E-3</v>
      </c>
      <c r="AH28" s="52">
        <f t="shared" si="1"/>
        <v>-0.67876230044296249</v>
      </c>
      <c r="AI28" s="52">
        <f t="shared" si="2"/>
        <v>1.0316266136853036</v>
      </c>
      <c r="BG28" s="102">
        <f>_xll.qlCalendarAdvance(calendar,BG27,"1D",,,trigger)</f>
        <v>42312</v>
      </c>
      <c r="BH28" s="71">
        <f>_xll.qlTenorBasisForwardRate($W$17,BG28,_xll.ohTrigger(trigger,$W$24))</f>
        <v>2.2175265399981337E-4</v>
      </c>
      <c r="BI28" s="71">
        <f>_xll.qlTenorBasisForwardRate($W$17,BG28,_xll.ohTrigger(trigger,$W$24))*_xll.qlInterpolationInterpolate($AI$1,BG28,,trigger)</f>
        <v>2.4811483322272526E-4</v>
      </c>
      <c r="BJ28" s="71">
        <f>_xll.qlIndexFixing($W$9,_xll.qlInterestRateIndexFixingDate($W$9,BG28,trigger),TRUE,trigger)</f>
        <v>2.4947838391746577E-4</v>
      </c>
      <c r="BK28" s="1">
        <f t="shared" si="5"/>
        <v>1.3635506947405076E-6</v>
      </c>
    </row>
    <row r="29" spans="1:63" ht="11.25" customHeight="1" x14ac:dyDescent="0.2">
      <c r="A29" s="7" t="s">
        <v>20</v>
      </c>
      <c r="B29" s="7" t="s">
        <v>14</v>
      </c>
      <c r="C29" s="76"/>
      <c r="D29" s="7" t="s">
        <v>17</v>
      </c>
      <c r="E29" s="7" t="s">
        <v>16</v>
      </c>
      <c r="F29" s="7" t="s">
        <v>18</v>
      </c>
      <c r="G29" s="7" t="str">
        <f t="shared" si="8"/>
        <v>Euribor6M</v>
      </c>
      <c r="H29" s="9">
        <v>0</v>
      </c>
      <c r="I29" s="10" t="str">
        <f t="shared" si="12"/>
        <v>EURAB6E18M_Quote</v>
      </c>
      <c r="J29" s="11" t="str">
        <f>_xll.qlSwapRateHelper2(,I29,2,A29,calendar,D29,E29,F29,$G$27,H29,B29,BaseCurve,,,,trigger)</f>
        <v>obj_005f8#0006</v>
      </c>
      <c r="K29" s="16" t="b">
        <v>0</v>
      </c>
      <c r="L29" s="19">
        <v>10</v>
      </c>
      <c r="M29" s="19">
        <v>1</v>
      </c>
      <c r="O29" s="26" t="str">
        <v>obj_005ff</v>
      </c>
      <c r="P29" s="26" t="str">
        <f>_xll.qlRateHelperQuoteName(O29,trigger)</f>
        <v>EURAB6E6Y_Quote</v>
      </c>
      <c r="Q29" s="31">
        <f>_xll.qlRateHelperRate(O29,trigger)</f>
        <v>4.8399999999999997E-3</v>
      </c>
      <c r="R29" s="73">
        <f>_xll.qlRateHelperEarliestDate(O29,trigger)</f>
        <v>42279</v>
      </c>
      <c r="S29" s="73">
        <f>_xll.qlRateHelperPillarDate(O29,trigger)</f>
        <v>44473</v>
      </c>
      <c r="T29" s="37">
        <f>_xll.qlYieldTSDiscount($W$10,S29)</f>
        <v>0.98704074611292592</v>
      </c>
      <c r="Z29" s="1">
        <f t="shared" si="3"/>
        <v>26</v>
      </c>
      <c r="AA29" s="44" t="str">
        <f t="shared" si="4"/>
        <v>26M</v>
      </c>
      <c r="AB29" s="45">
        <f>_xll.qlCalendarAdvance(calendar,$AB$3,AA29,,,trigger)</f>
        <v>43073</v>
      </c>
      <c r="AC29" s="45">
        <f>_xll.qlInterestRateIndexMaturity($W$9,AB29,trigger)</f>
        <v>43255</v>
      </c>
      <c r="AD29" s="49">
        <f>_xll.qlTenorBasisValue($W$17,AB29,_xll.ohTrigger(trigger,$W$24))</f>
        <v>2.7157927249759337E-3</v>
      </c>
      <c r="AE29" s="49">
        <f>_xll.qlTenorBasisForwardRate($W$17,AB29,_xll.ohTrigger(trigger,$W$24))</f>
        <v>2.3557753981309679E-3</v>
      </c>
      <c r="AF29" s="49">
        <f>_xll.qlTenorBasisForwardRate2($W$17,AB29,AC29,_xll.ohTrigger(trigger,$W$24))</f>
        <v>2.3557753981309679E-3</v>
      </c>
      <c r="AG29" s="49">
        <f>_xll.qlIndexFixing($W$9,_xll.qlInterestRateIndexFixingDate($W$9,AB29,trigger),TRUE,trigger)</f>
        <v>2.4491153182888341E-3</v>
      </c>
      <c r="AH29" s="52">
        <f t="shared" si="1"/>
        <v>-0.93339920157866141</v>
      </c>
      <c r="AI29" s="52">
        <f t="shared" si="2"/>
        <v>1.0396217399298424</v>
      </c>
      <c r="BG29" s="102">
        <f>_xll.qlCalendarAdvance(calendar,BG28,"1D",,,trigger)</f>
        <v>42313</v>
      </c>
      <c r="BH29" s="71">
        <f>_xll.qlTenorBasisForwardRate($W$17,BG29,_xll.ohTrigger(trigger,$W$24))</f>
        <v>2.2154390950252141E-4</v>
      </c>
      <c r="BI29" s="71">
        <f>_xll.qlTenorBasisForwardRate($W$17,BG29,_xll.ohTrigger(trigger,$W$24))*_xll.qlInterpolationInterpolate($AI$1,BG29,,trigger)</f>
        <v>2.4725683623485757E-4</v>
      </c>
      <c r="BJ29" s="71">
        <f>_xll.qlIndexFixing($W$9,_xll.qlInterestRateIndexFixingDate($W$9,BG29,trigger),TRUE,trigger)</f>
        <v>2.4911191365453874E-4</v>
      </c>
      <c r="BK29" s="1">
        <f t="shared" si="5"/>
        <v>1.8550774196811684E-6</v>
      </c>
    </row>
    <row r="30" spans="1:63" ht="11.25" customHeight="1" x14ac:dyDescent="0.2">
      <c r="A30" s="7" t="s">
        <v>21</v>
      </c>
      <c r="B30" s="7" t="s">
        <v>14</v>
      </c>
      <c r="C30" s="76"/>
      <c r="D30" s="7" t="s">
        <v>17</v>
      </c>
      <c r="E30" s="7" t="s">
        <v>16</v>
      </c>
      <c r="F30" s="7" t="s">
        <v>18</v>
      </c>
      <c r="G30" s="7" t="str">
        <f t="shared" si="8"/>
        <v>Euribor6M</v>
      </c>
      <c r="H30" s="9">
        <v>0</v>
      </c>
      <c r="I30" s="10" t="str">
        <f t="shared" si="12"/>
        <v>EURAB6E21M_Quote</v>
      </c>
      <c r="J30" s="11" t="str">
        <f>_xll.qlSwapRateHelper2(,I30,2,A30,calendar,D30,E30,F30,$G$27,H30,B30,BaseCurve,,,,trigger)</f>
        <v>obj_00605#0006</v>
      </c>
      <c r="K30" s="16" t="b">
        <v>0</v>
      </c>
      <c r="L30" s="19">
        <v>10</v>
      </c>
      <c r="M30" s="19">
        <v>1</v>
      </c>
      <c r="O30" s="26" t="str">
        <v>obj_005f7</v>
      </c>
      <c r="P30" s="26" t="str">
        <f>_xll.qlRateHelperQuoteName(O30,trigger)</f>
        <v>EURAB6E7Y_Quote</v>
      </c>
      <c r="Q30" s="31">
        <f>_xll.qlRateHelperRate(O30,trigger)</f>
        <v>6.1700000000000001E-3</v>
      </c>
      <c r="R30" s="73">
        <f>_xll.qlRateHelperEarliestDate(O30,trigger)</f>
        <v>42279</v>
      </c>
      <c r="S30" s="73">
        <f>_xll.qlRateHelperPillarDate(O30,trigger)</f>
        <v>44837</v>
      </c>
      <c r="T30" s="37">
        <f>_xll.qlYieldTSDiscount($W$10,S30)</f>
        <v>0.97546149589100128</v>
      </c>
      <c r="Z30" s="1">
        <f t="shared" si="3"/>
        <v>27</v>
      </c>
      <c r="AA30" s="44" t="str">
        <f t="shared" si="4"/>
        <v>27M</v>
      </c>
      <c r="AB30" s="45">
        <f>_xll.qlCalendarAdvance(calendar,$AB$3,AA30,,,trigger)</f>
        <v>43102</v>
      </c>
      <c r="AC30" s="45">
        <f>_xll.qlInterestRateIndexMaturity($W$9,AB30,trigger)</f>
        <v>43283</v>
      </c>
      <c r="AD30" s="49">
        <f>_xll.qlTenorBasisValue($W$17,AB30,_xll.ohTrigger(trigger,$W$24))</f>
        <v>2.7296398805143058E-3</v>
      </c>
      <c r="AE30" s="49">
        <f>_xll.qlTenorBasisForwardRate($W$17,AB30,_xll.ohTrigger(trigger,$W$24))</f>
        <v>2.5446737006700475E-3</v>
      </c>
      <c r="AF30" s="49">
        <f>_xll.qlTenorBasisForwardRate2($W$17,AB30,AC30,_xll.ohTrigger(trigger,$W$24))</f>
        <v>2.5446737006700475E-3</v>
      </c>
      <c r="AG30" s="49">
        <f>_xll.qlIndexFixing($W$9,_xll.qlInterestRateIndexFixingDate($W$9,AB30,trigger),TRUE,trigger)</f>
        <v>2.6583779250533993E-3</v>
      </c>
      <c r="AH30" s="52">
        <f t="shared" si="1"/>
        <v>-1.1370422438335182</v>
      </c>
      <c r="AI30" s="52">
        <f t="shared" si="2"/>
        <v>1.0446832237679087</v>
      </c>
      <c r="BG30" s="102">
        <f>_xll.qlCalendarAdvance(calendar,BG29,"1D",,,trigger)</f>
        <v>42314</v>
      </c>
      <c r="BH30" s="71">
        <f>_xll.qlTenorBasisForwardRate($W$17,BG30,_xll.ohTrigger(trigger,$W$24))</f>
        <v>2.2138394307472507E-4</v>
      </c>
      <c r="BI30" s="71">
        <f>_xll.qlTenorBasisForwardRate($W$17,BG30,_xll.ohTrigger(trigger,$W$24))*_xll.qlInterpolationInterpolate($AI$1,BG30,,trigger)</f>
        <v>2.4645431785533722E-4</v>
      </c>
      <c r="BJ30" s="71">
        <f>_xll.qlIndexFixing($W$9,_xll.qlInterestRateIndexFixingDate($W$9,BG30,trigger),TRUE,trigger)</f>
        <v>2.4868168624435773E-4</v>
      </c>
      <c r="BK30" s="1">
        <f t="shared" si="5"/>
        <v>2.2273683890205054E-6</v>
      </c>
    </row>
    <row r="31" spans="1:63" ht="11.25" customHeight="1" x14ac:dyDescent="0.2">
      <c r="A31" s="7" t="s">
        <v>22</v>
      </c>
      <c r="B31" s="7" t="s">
        <v>14</v>
      </c>
      <c r="C31" s="76"/>
      <c r="D31" s="7" t="s">
        <v>17</v>
      </c>
      <c r="E31" s="7" t="s">
        <v>16</v>
      </c>
      <c r="F31" s="7" t="s">
        <v>18</v>
      </c>
      <c r="G31" s="7" t="str">
        <f t="shared" si="8"/>
        <v>Euribor6M</v>
      </c>
      <c r="H31" s="9">
        <v>0</v>
      </c>
      <c r="I31" s="10" t="str">
        <f t="shared" si="12"/>
        <v>EURAB6E2Y_Quote</v>
      </c>
      <c r="J31" s="11" t="str">
        <f>_xll.qlSwapRateHelper2(,I31,2,A31,calendar,D31,E31,F31,$G$27,H31,B31,BaseCurve,,,,trigger)</f>
        <v>obj_005de#0006</v>
      </c>
      <c r="K31" s="16" t="b">
        <v>0</v>
      </c>
      <c r="L31" s="19">
        <v>10</v>
      </c>
      <c r="M31" s="19">
        <v>1</v>
      </c>
      <c r="O31" s="26" t="str">
        <v>obj_00604</v>
      </c>
      <c r="P31" s="26" t="str">
        <f>_xll.qlRateHelperQuoteName(O31,trigger)</f>
        <v>EURAB6E8Y_Quote</v>
      </c>
      <c r="Q31" s="31">
        <f>_xll.qlRateHelperRate(O31,trigger)</f>
        <v>7.4399999999999996E-3</v>
      </c>
      <c r="R31" s="73">
        <f>_xll.qlRateHelperEarliestDate(O31,trigger)</f>
        <v>42279</v>
      </c>
      <c r="S31" s="73">
        <f>_xll.qlRateHelperPillarDate(O31,trigger)</f>
        <v>45201</v>
      </c>
      <c r="T31" s="37">
        <f>_xll.qlYieldTSDiscount($W$10,S31)</f>
        <v>0.96170814295203211</v>
      </c>
      <c r="Z31" s="1">
        <f t="shared" si="3"/>
        <v>28</v>
      </c>
      <c r="AA31" s="44" t="str">
        <f t="shared" si="4"/>
        <v>28M</v>
      </c>
      <c r="AB31" s="45">
        <f>_xll.qlCalendarAdvance(calendar,$AB$3,AA31,,,trigger)</f>
        <v>43133</v>
      </c>
      <c r="AC31" s="45">
        <f>_xll.qlInterestRateIndexMaturity($W$9,AB31,trigger)</f>
        <v>43314</v>
      </c>
      <c r="AD31" s="49">
        <f>_xll.qlTenorBasisValue($W$17,AB31,_xll.ohTrigger(trigger,$W$24))</f>
        <v>2.7433153317664959E-3</v>
      </c>
      <c r="AE31" s="49">
        <f>_xll.qlTenorBasisForwardRate($W$17,AB31,_xll.ohTrigger(trigger,$W$24))</f>
        <v>2.7553775251867112E-3</v>
      </c>
      <c r="AF31" s="49">
        <f>_xll.qlTenorBasisForwardRate2($W$17,AB31,AC31,_xll.ohTrigger(trigger,$W$24))</f>
        <v>2.7553775251867112E-3</v>
      </c>
      <c r="AG31" s="49">
        <f>_xll.qlIndexFixing($W$9,_xll.qlInterestRateIndexFixingDate($W$9,AB31,trigger),TRUE,trigger)</f>
        <v>2.888506061461607E-3</v>
      </c>
      <c r="AH31" s="52">
        <f t="shared" si="1"/>
        <v>-1.3312853627489574</v>
      </c>
      <c r="AI31" s="52">
        <f t="shared" si="2"/>
        <v>1.0483158968446165</v>
      </c>
      <c r="BG31" s="102">
        <f>_xll.qlCalendarAdvance(calendar,BG30,"1D",,,trigger)</f>
        <v>42317</v>
      </c>
      <c r="BH31" s="71">
        <f>_xll.qlTenorBasisForwardRate($W$17,BG31,_xll.ohTrigger(trigger,$W$24))</f>
        <v>2.2118560177529668E-4</v>
      </c>
      <c r="BI31" s="71">
        <f>_xll.qlTenorBasisForwardRate($W$17,BG31,_xll.ohTrigger(trigger,$W$24))*_xll.qlInterpolationInterpolate($AI$1,BG31,,trigger)</f>
        <v>2.4436323516172532E-4</v>
      </c>
      <c r="BJ31" s="71">
        <f>_xll.qlIndexFixing($W$9,_xll.qlInterestRateIndexFixingDate($W$9,BG31,trigger),TRUE,trigger)</f>
        <v>2.4705766797196882E-4</v>
      </c>
      <c r="BK31" s="1">
        <f t="shared" si="5"/>
        <v>2.6944328102435078E-6</v>
      </c>
    </row>
    <row r="32" spans="1:63" ht="11.25" customHeight="1" x14ac:dyDescent="0.2">
      <c r="A32" s="7" t="s">
        <v>23</v>
      </c>
      <c r="B32" s="7" t="s">
        <v>14</v>
      </c>
      <c r="C32" s="76"/>
      <c r="D32" s="7" t="s">
        <v>17</v>
      </c>
      <c r="E32" s="7" t="s">
        <v>16</v>
      </c>
      <c r="F32" s="7" t="s">
        <v>18</v>
      </c>
      <c r="G32" s="7" t="str">
        <f t="shared" si="8"/>
        <v>Euribor6M</v>
      </c>
      <c r="H32" s="9">
        <v>0</v>
      </c>
      <c r="I32" s="10" t="str">
        <f t="shared" si="12"/>
        <v>EURAB6E3Y_Quote</v>
      </c>
      <c r="J32" s="11" t="str">
        <f>_xll.qlSwapRateHelper2(,I32,2,A32,calendar,D32,E32,F32,$G$27,H32,B32,BaseCurve,,,,trigger)</f>
        <v>obj_005ec#0006</v>
      </c>
      <c r="K32" s="16" t="b">
        <v>1</v>
      </c>
      <c r="L32" s="19">
        <v>10</v>
      </c>
      <c r="M32" s="19">
        <v>1</v>
      </c>
      <c r="O32" s="26" t="str">
        <v>obj_005dd</v>
      </c>
      <c r="P32" s="26" t="str">
        <f>_xll.qlRateHelperQuoteName(O32,trigger)</f>
        <v>EURAB6E9Y_Quote</v>
      </c>
      <c r="Q32" s="31">
        <f>_xll.qlRateHelperRate(O32,trigger)</f>
        <v>8.6099999999999996E-3</v>
      </c>
      <c r="R32" s="73">
        <f>_xll.qlRateHelperEarliestDate(O32,trigger)</f>
        <v>42279</v>
      </c>
      <c r="S32" s="73">
        <f>_xll.qlRateHelperPillarDate(O32,trigger)</f>
        <v>45567</v>
      </c>
      <c r="T32" s="37">
        <f>_xll.qlYieldTSDiscount($W$10,S32)</f>
        <v>0.94622952436212759</v>
      </c>
      <c r="Z32" s="1">
        <f t="shared" si="3"/>
        <v>29</v>
      </c>
      <c r="AA32" s="44" t="str">
        <f t="shared" si="4"/>
        <v>29M</v>
      </c>
      <c r="AB32" s="45">
        <f>_xll.qlCalendarAdvance(calendar,$AB$3,AA32,,,trigger)</f>
        <v>43161</v>
      </c>
      <c r="AC32" s="45">
        <f>_xll.qlInterestRateIndexMaturity($W$9,AB32,trigger)</f>
        <v>43346</v>
      </c>
      <c r="AD32" s="49">
        <f>_xll.qlTenorBasisValue($W$17,AB32,_xll.ohTrigger(trigger,$W$24))</f>
        <v>2.7546944240648889E-3</v>
      </c>
      <c r="AE32" s="49">
        <f>_xll.qlTenorBasisForwardRate($W$17,AB32,_xll.ohTrigger(trigger,$W$24))</f>
        <v>2.9642383416382486E-3</v>
      </c>
      <c r="AF32" s="49">
        <f>_xll.qlTenorBasisForwardRate2($W$17,AB32,AC32,_xll.ohTrigger(trigger,$W$24))</f>
        <v>2.9642383416382486E-3</v>
      </c>
      <c r="AG32" s="49">
        <f>_xll.qlIndexFixing($W$9,_xll.qlInterestRateIndexFixingDate($W$9,AB32,trigger),TRUE,trigger)</f>
        <v>3.1127418636530532E-3</v>
      </c>
      <c r="AH32" s="52">
        <f t="shared" si="1"/>
        <v>-1.4850352201480457</v>
      </c>
      <c r="AI32" s="52">
        <f t="shared" si="2"/>
        <v>1.0500983743205787</v>
      </c>
      <c r="BG32" s="102">
        <f>_xll.qlCalendarAdvance(calendar,BG31,"1D",,,trigger)</f>
        <v>42318</v>
      </c>
      <c r="BH32" s="71">
        <f>_xll.qlTenorBasisForwardRate($W$17,BG32,_xll.ohTrigger(trigger,$W$24))</f>
        <v>2.2120715344475672E-4</v>
      </c>
      <c r="BI32" s="71">
        <f>_xll.qlTenorBasisForwardRate($W$17,BG32,_xll.ohTrigger(trigger,$W$24))*_xll.qlInterpolationInterpolate($AI$1,BG32,,trigger)</f>
        <v>2.4376355762703206E-4</v>
      </c>
      <c r="BJ32" s="71">
        <f>_xll.qlIndexFixing($W$9,_xll.qlInterestRateIndexFixingDate($W$9,BG32,trigger),TRUE,trigger)</f>
        <v>2.464213544505346E-4</v>
      </c>
      <c r="BK32" s="1">
        <f t="shared" si="5"/>
        <v>2.6577968235025372E-6</v>
      </c>
    </row>
    <row r="33" spans="1:63" ht="11.25" customHeight="1" x14ac:dyDescent="0.2">
      <c r="A33" s="7" t="s">
        <v>24</v>
      </c>
      <c r="B33" s="7" t="s">
        <v>14</v>
      </c>
      <c r="C33" s="76"/>
      <c r="D33" s="7" t="s">
        <v>17</v>
      </c>
      <c r="E33" s="7" t="s">
        <v>16</v>
      </c>
      <c r="F33" s="7" t="s">
        <v>18</v>
      </c>
      <c r="G33" s="7" t="str">
        <f t="shared" si="8"/>
        <v>Euribor6M</v>
      </c>
      <c r="H33" s="9">
        <v>0</v>
      </c>
      <c r="I33" s="10" t="str">
        <f t="shared" si="12"/>
        <v>EURAB6E4Y_Quote</v>
      </c>
      <c r="J33" s="11" t="str">
        <f>_xll.qlSwapRateHelper2(,I33,2,A33,calendar,D33,E33,F33,$G$27,H33,B33,BaseCurve,,,,trigger)</f>
        <v>obj_005fd#0006</v>
      </c>
      <c r="K33" s="16" t="b">
        <v>1</v>
      </c>
      <c r="L33" s="19">
        <v>10</v>
      </c>
      <c r="M33" s="19">
        <v>1</v>
      </c>
      <c r="O33" s="26" t="str">
        <v>obj_005eb</v>
      </c>
      <c r="P33" s="26" t="str">
        <f>_xll.qlRateHelperQuoteName(O33,trigger)</f>
        <v>EURAB6E10Y_Quote</v>
      </c>
      <c r="Q33" s="31">
        <f>_xll.qlRateHelperRate(O33,trigger)</f>
        <v>9.6499999999999989E-3</v>
      </c>
      <c r="R33" s="73">
        <f>_xll.qlRateHelperEarliestDate(O33,trigger)</f>
        <v>42279</v>
      </c>
      <c r="S33" s="73">
        <f>_xll.qlRateHelperPillarDate(O33,trigger)</f>
        <v>45932</v>
      </c>
      <c r="T33" s="37">
        <f>_xll.qlYieldTSDiscount($W$10,S33)</f>
        <v>0.9298545237036675</v>
      </c>
      <c r="Z33" s="1">
        <f t="shared" si="3"/>
        <v>30</v>
      </c>
      <c r="AA33" s="44" t="str">
        <f t="shared" si="4"/>
        <v>30M</v>
      </c>
      <c r="AB33" s="45">
        <f>_xll.qlCalendarAdvance(calendar,$AB$3,AA33,,,trigger)</f>
        <v>43193</v>
      </c>
      <c r="AC33" s="45">
        <f>_xll.qlInterestRateIndexMaturity($W$9,AB33,trigger)</f>
        <v>43376</v>
      </c>
      <c r="AD33" s="49">
        <f>_xll.qlTenorBasisValue($W$17,AB33,_xll.ohTrigger(trigger,$W$24))</f>
        <v>2.7666009366939318E-3</v>
      </c>
      <c r="AE33" s="49">
        <f>_xll.qlTenorBasisForwardRate($W$17,AB33,_xll.ohTrigger(trigger,$W$24))</f>
        <v>3.1838457902548184E-3</v>
      </c>
      <c r="AF33" s="49">
        <f>_xll.qlTenorBasisForwardRate2($W$17,AB33,AC33,_xll.ohTrigger(trigger,$W$24))</f>
        <v>3.1838457902548184E-3</v>
      </c>
      <c r="AG33" s="49">
        <f>_xll.qlIndexFixing($W$9,_xll.qlInterestRateIndexFixingDate($W$9,AB33,trigger),TRUE,trigger)</f>
        <v>3.3447594862485246E-3</v>
      </c>
      <c r="AH33" s="52">
        <f t="shared" si="1"/>
        <v>-1.609136959937062</v>
      </c>
      <c r="AI33" s="52">
        <f t="shared" si="2"/>
        <v>1.0505406689250574</v>
      </c>
      <c r="BG33" s="102">
        <f>_xll.qlCalendarAdvance(calendar,BG32,"1D",,,trigger)</f>
        <v>42319</v>
      </c>
      <c r="BH33" s="71">
        <f>_xll.qlTenorBasisForwardRate($W$17,BG33,_xll.ohTrigger(trigger,$W$24))</f>
        <v>2.2126820234475792E-4</v>
      </c>
      <c r="BI33" s="71">
        <f>_xll.qlTenorBasisForwardRate($W$17,BG33,_xll.ohTrigger(trigger,$W$24))*_xll.qlInterpolationInterpolate($AI$1,BG33,,trigger)</f>
        <v>2.4320717202415995E-4</v>
      </c>
      <c r="BJ33" s="71">
        <f>_xll.qlIndexFixing($W$9,_xll.qlInterestRateIndexFixingDate($W$9,BG33,trigger),TRUE,trigger)</f>
        <v>2.457454906526399E-4</v>
      </c>
      <c r="BK33" s="1">
        <f t="shared" si="5"/>
        <v>2.5383186284799459E-6</v>
      </c>
    </row>
    <row r="34" spans="1:63" x14ac:dyDescent="0.2">
      <c r="A34" s="7" t="s">
        <v>25</v>
      </c>
      <c r="B34" s="7" t="s">
        <v>14</v>
      </c>
      <c r="C34" s="76"/>
      <c r="D34" s="7" t="s">
        <v>17</v>
      </c>
      <c r="E34" s="7" t="s">
        <v>16</v>
      </c>
      <c r="F34" s="7" t="s">
        <v>18</v>
      </c>
      <c r="G34" s="7" t="str">
        <f t="shared" si="8"/>
        <v>Euribor6M</v>
      </c>
      <c r="H34" s="9">
        <v>0</v>
      </c>
      <c r="I34" s="10" t="str">
        <f t="shared" si="12"/>
        <v>EURAB6E5Y_Quote</v>
      </c>
      <c r="J34" s="11" t="str">
        <f>_xll.qlSwapRateHelper2(,I34,2,A34,calendar,D34,E34,F34,$G$27,H34,B34,BaseCurve,,,,trigger)</f>
        <v>obj_005fe#0006</v>
      </c>
      <c r="K34" s="16" t="b">
        <v>1</v>
      </c>
      <c r="L34" s="19">
        <v>10</v>
      </c>
      <c r="M34" s="19">
        <v>1</v>
      </c>
      <c r="O34" s="26" t="str">
        <v>obj_005fc</v>
      </c>
      <c r="P34" s="26" t="str">
        <f>_xll.qlRateHelperQuoteName(O34,trigger)</f>
        <v>EURAB6E11Y_Quote</v>
      </c>
      <c r="Q34" s="31">
        <f>_xll.qlRateHelperRate(O34,trigger)</f>
        <v>1.0589999999999999E-2</v>
      </c>
      <c r="R34" s="73">
        <f>_xll.qlRateHelperEarliestDate(O34,trigger)</f>
        <v>42279</v>
      </c>
      <c r="S34" s="73">
        <f>_xll.qlRateHelperPillarDate(O34,trigger)</f>
        <v>46297</v>
      </c>
      <c r="T34" s="37">
        <f>_xll.qlYieldTSDiscount($W$10,S34)</f>
        <v>0.91256448918844646</v>
      </c>
      <c r="Z34" s="1">
        <f t="shared" si="3"/>
        <v>31</v>
      </c>
      <c r="AA34" s="44" t="str">
        <f t="shared" si="4"/>
        <v>31M</v>
      </c>
      <c r="AB34" s="45">
        <f>_xll.qlCalendarAdvance(calendar,$AB$3,AA34,,,trigger)</f>
        <v>43222</v>
      </c>
      <c r="AC34" s="45">
        <f>_xll.qlInterestRateIndexMaturity($W$9,AB34,trigger)</f>
        <v>43406</v>
      </c>
      <c r="AD34" s="49">
        <f>_xll.qlTenorBasisValue($W$17,AB34,_xll.ohTrigger(trigger,$W$24))</f>
        <v>2.7764081194735185E-3</v>
      </c>
      <c r="AE34" s="49">
        <f>_xll.qlTenorBasisForwardRate($W$17,AB34,_xll.ohTrigger(trigger,$W$24))</f>
        <v>3.3966406833348421E-3</v>
      </c>
      <c r="AF34" s="49">
        <f>_xll.qlTenorBasisForwardRate2($W$17,AB34,AC34,_xll.ohTrigger(trigger,$W$24))</f>
        <v>3.3966406833348421E-3</v>
      </c>
      <c r="AG34" s="49">
        <f>_xll.qlIndexFixing($W$9,_xll.qlInterestRateIndexFixingDate($W$9,AB34,trigger),TRUE,trigger)</f>
        <v>3.5652713857088447E-3</v>
      </c>
      <c r="AH34" s="52">
        <f t="shared" si="1"/>
        <v>-1.6863070237400262</v>
      </c>
      <c r="AI34" s="52">
        <f t="shared" si="2"/>
        <v>1.0496463176695039</v>
      </c>
      <c r="BG34" s="102">
        <f>_xll.qlCalendarAdvance(calendar,BG33,"1D",,,trigger)</f>
        <v>42320</v>
      </c>
      <c r="BH34" s="71">
        <f>_xll.qlTenorBasisForwardRate($W$17,BG34,_xll.ohTrigger(trigger,$W$24))</f>
        <v>2.2136540205765174E-4</v>
      </c>
      <c r="BI34" s="71">
        <f>_xll.qlTenorBasisForwardRate($W$17,BG34,_xll.ohTrigger(trigger,$W$24))*_xll.qlInterpolationInterpolate($AI$1,BG34,,trigger)</f>
        <v>2.4269007558984338E-4</v>
      </c>
      <c r="BJ34" s="71">
        <f>_xll.qlIndexFixing($W$9,_xll.qlInterestRateIndexFixingDate($W$9,BG34,trigger),TRUE,trigger)</f>
        <v>2.4503475932741831E-4</v>
      </c>
      <c r="BK34" s="1">
        <f t="shared" si="5"/>
        <v>2.3446837375749299E-6</v>
      </c>
    </row>
    <row r="35" spans="1:63" x14ac:dyDescent="0.2">
      <c r="A35" s="7" t="s">
        <v>26</v>
      </c>
      <c r="B35" s="7" t="s">
        <v>14</v>
      </c>
      <c r="C35" s="76"/>
      <c r="D35" s="7" t="s">
        <v>17</v>
      </c>
      <c r="E35" s="7" t="s">
        <v>16</v>
      </c>
      <c r="F35" s="7" t="s">
        <v>18</v>
      </c>
      <c r="G35" s="7" t="str">
        <f t="shared" si="8"/>
        <v>Euribor6M</v>
      </c>
      <c r="H35" s="9">
        <v>0</v>
      </c>
      <c r="I35" s="10" t="str">
        <f t="shared" si="12"/>
        <v>EURAB6E6Y_Quote</v>
      </c>
      <c r="J35" s="11" t="str">
        <f>_xll.qlSwapRateHelper2(,I35,2,A35,calendar,D35,E35,F35,$G$27,H35,B35,BaseCurve,,,,trigger)</f>
        <v>obj_005ff#0006</v>
      </c>
      <c r="K35" s="16" t="b">
        <v>1</v>
      </c>
      <c r="L35" s="19">
        <v>10</v>
      </c>
      <c r="M35" s="19">
        <v>1</v>
      </c>
      <c r="O35" s="26" t="str">
        <v>obj_00609</v>
      </c>
      <c r="P35" s="26" t="str">
        <f>_xll.qlRateHelperQuoteName(O35,trigger)</f>
        <v>EURAB6E12Y_Quote</v>
      </c>
      <c r="Q35" s="31">
        <f>_xll.qlRateHelperRate(O35,trigger)</f>
        <v>1.1430000000000001E-2</v>
      </c>
      <c r="R35" s="73">
        <f>_xll.qlRateHelperEarliestDate(O35,trigger)</f>
        <v>42279</v>
      </c>
      <c r="S35" s="73">
        <f>_xll.qlRateHelperPillarDate(O35,trigger)</f>
        <v>46664</v>
      </c>
      <c r="T35" s="37">
        <f>_xll.qlYieldTSDiscount($W$10,S35)</f>
        <v>0.89485640697027102</v>
      </c>
      <c r="Z35" s="1">
        <f t="shared" si="3"/>
        <v>32</v>
      </c>
      <c r="AA35" s="44" t="str">
        <f t="shared" si="4"/>
        <v>32M</v>
      </c>
      <c r="AB35" s="45">
        <f>_xll.qlCalendarAdvance(calendar,$AB$3,AA35,,,trigger)</f>
        <v>43255</v>
      </c>
      <c r="AC35" s="45">
        <f>_xll.qlInterestRateIndexMaturity($W$9,AB35,trigger)</f>
        <v>43438</v>
      </c>
      <c r="AD35" s="49">
        <f>_xll.qlTenorBasisValue($W$17,AB35,_xll.ohTrigger(trigger,$W$24))</f>
        <v>2.7864652313231834E-3</v>
      </c>
      <c r="AE35" s="49">
        <f>_xll.qlTenorBasisForwardRate($W$17,AB35,_xll.ohTrigger(trigger,$W$24))</f>
        <v>3.6343895267384155E-3</v>
      </c>
      <c r="AF35" s="49">
        <f>_xll.qlTenorBasisForwardRate2($W$17,AB35,AC35,_xll.ohTrigger(trigger,$W$24))</f>
        <v>3.6343895267384155E-3</v>
      </c>
      <c r="AG35" s="49">
        <f>_xll.qlIndexFixing($W$9,_xll.qlInterestRateIndexFixingDate($W$9,AB35,trigger),TRUE,trigger)</f>
        <v>3.8079132463322979E-3</v>
      </c>
      <c r="AH35" s="52">
        <f t="shared" si="1"/>
        <v>-1.735237195938824</v>
      </c>
      <c r="AI35" s="52">
        <f t="shared" si="2"/>
        <v>1.0477449426698098</v>
      </c>
      <c r="BG35" s="102">
        <f>_xll.qlCalendarAdvance(calendar,BG34,"1D",,,trigger)</f>
        <v>42321</v>
      </c>
      <c r="BH35" s="71">
        <f>_xll.qlTenorBasisForwardRate($W$17,BG35,_xll.ohTrigger(trigger,$W$24))</f>
        <v>2.2149490941238213E-4</v>
      </c>
      <c r="BI35" s="71">
        <f>_xll.qlTenorBasisForwardRate($W$17,BG35,_xll.ohTrigger(trigger,$W$24))*_xll.qlInterpolationInterpolate($AI$1,BG35,,trigger)</f>
        <v>2.4220776008249798E-4</v>
      </c>
      <c r="BJ35" s="71">
        <f>_xll.qlIndexFixing($W$9,_xll.qlInterestRateIndexFixingDate($W$9,BG35,trigger),TRUE,trigger)</f>
        <v>2.4429379034805791E-4</v>
      </c>
      <c r="BK35" s="1">
        <f t="shared" si="5"/>
        <v>2.0860302655599354E-6</v>
      </c>
    </row>
    <row r="36" spans="1:63" x14ac:dyDescent="0.2">
      <c r="A36" s="7" t="s">
        <v>27</v>
      </c>
      <c r="B36" s="7" t="s">
        <v>14</v>
      </c>
      <c r="C36" s="76"/>
      <c r="D36" s="7" t="s">
        <v>17</v>
      </c>
      <c r="E36" s="7" t="s">
        <v>16</v>
      </c>
      <c r="F36" s="7" t="s">
        <v>18</v>
      </c>
      <c r="G36" s="7" t="str">
        <f t="shared" si="8"/>
        <v>Euribor6M</v>
      </c>
      <c r="H36" s="9">
        <v>0</v>
      </c>
      <c r="I36" s="10" t="str">
        <f t="shared" si="12"/>
        <v>EURAB6E7Y_Quote</v>
      </c>
      <c r="J36" s="11" t="str">
        <f>_xll.qlSwapRateHelper2(,I36,2,A36,calendar,D36,E36,F36,$G$27,H36,B36,BaseCurve,,,,trigger)</f>
        <v>obj_005f7#0006</v>
      </c>
      <c r="K36" s="16" t="b">
        <v>1</v>
      </c>
      <c r="L36" s="19">
        <v>10</v>
      </c>
      <c r="M36" s="19">
        <v>1</v>
      </c>
      <c r="O36" s="26" t="str">
        <v>obj_0060a</v>
      </c>
      <c r="P36" s="26" t="str">
        <f>_xll.qlRateHelperQuoteName(O36,trigger)</f>
        <v>EURAB6E13Y_Quote</v>
      </c>
      <c r="Q36" s="31">
        <f>_xll.qlRateHelperRate(O36,trigger)</f>
        <v>1.2159999999999999E-2</v>
      </c>
      <c r="R36" s="73">
        <f>_xll.qlRateHelperEarliestDate(O36,trigger)</f>
        <v>42279</v>
      </c>
      <c r="S36" s="73">
        <f>_xll.qlRateHelperPillarDate(O36,trigger)</f>
        <v>47028</v>
      </c>
      <c r="T36" s="37">
        <f>_xll.qlYieldTSDiscount($W$10,S36)</f>
        <v>0.87709059979376036</v>
      </c>
      <c r="Z36" s="1">
        <f t="shared" si="3"/>
        <v>33</v>
      </c>
      <c r="AA36" s="44" t="str">
        <f t="shared" si="4"/>
        <v>33M</v>
      </c>
      <c r="AB36" s="45">
        <f>_xll.qlCalendarAdvance(calendar,$AB$3,AA36,,,trigger)</f>
        <v>43283</v>
      </c>
      <c r="AC36" s="45">
        <f>_xll.qlInterestRateIndexMaturity($W$9,AB36,trigger)</f>
        <v>43467</v>
      </c>
      <c r="AD36" s="49">
        <f>_xll.qlTenorBasisValue($W$17,AB36,_xll.ohTrigger(trigger,$W$24))</f>
        <v>2.7941046667089749E-3</v>
      </c>
      <c r="AE36" s="49">
        <f>_xll.qlTenorBasisForwardRate($W$17,AB36,_xll.ohTrigger(trigger,$W$24))</f>
        <v>3.8454614358229351E-3</v>
      </c>
      <c r="AF36" s="49">
        <f>_xll.qlTenorBasisForwardRate2($W$17,AB36,AC36,_xll.ohTrigger(trigger,$W$24))</f>
        <v>3.8454614358229351E-3</v>
      </c>
      <c r="AG36" s="49">
        <f>_xll.qlIndexFixing($W$9,_xll.qlInterestRateIndexFixingDate($W$9,AB36,trigger),TRUE,trigger)</f>
        <v>4.0208110769644695E-3</v>
      </c>
      <c r="AH36" s="52">
        <f t="shared" si="1"/>
        <v>-1.753496411415344</v>
      </c>
      <c r="AI36" s="52">
        <f t="shared" si="2"/>
        <v>1.0455991157544944</v>
      </c>
      <c r="BG36" s="102">
        <f>_xll.qlCalendarAdvance(calendar,BG35,"1D",,,trigger)</f>
        <v>42324</v>
      </c>
      <c r="BH36" s="71">
        <f>_xll.qlTenorBasisForwardRate($W$17,BG36,_xll.ohTrigger(trigger,$W$24))</f>
        <v>2.2203139435061426E-4</v>
      </c>
      <c r="BI36" s="71">
        <f>_xll.qlTenorBasisForwardRate($W$17,BG36,_xll.ohTrigger(trigger,$W$24))*_xll.qlInterpolationInterpolate($AI$1,BG36,,trigger)</f>
        <v>2.409169815833399E-4</v>
      </c>
      <c r="BJ36" s="71">
        <f>_xll.qlIndexFixing($W$9,_xll.qlInterestRateIndexFixingDate($W$9,BG36,trigger),TRUE,trigger)</f>
        <v>2.4193496303787638E-4</v>
      </c>
      <c r="BK36" s="1">
        <f t="shared" si="5"/>
        <v>1.0179814545364777E-6</v>
      </c>
    </row>
    <row r="37" spans="1:63" x14ac:dyDescent="0.2">
      <c r="A37" s="7" t="s">
        <v>28</v>
      </c>
      <c r="B37" s="7" t="s">
        <v>14</v>
      </c>
      <c r="C37" s="76"/>
      <c r="D37" s="7" t="s">
        <v>17</v>
      </c>
      <c r="E37" s="7" t="s">
        <v>16</v>
      </c>
      <c r="F37" s="7" t="s">
        <v>18</v>
      </c>
      <c r="G37" s="7" t="str">
        <f t="shared" si="8"/>
        <v>Euribor6M</v>
      </c>
      <c r="H37" s="9">
        <v>0</v>
      </c>
      <c r="I37" s="10" t="str">
        <f t="shared" si="12"/>
        <v>EURAB6E8Y_Quote</v>
      </c>
      <c r="J37" s="11" t="str">
        <f>_xll.qlSwapRateHelper2(,I37,2,A37,calendar,D37,E37,F37,$G$27,H37,B37,BaseCurve,,,,trigger)</f>
        <v>obj_00604#0006</v>
      </c>
      <c r="K37" s="16" t="b">
        <v>1</v>
      </c>
      <c r="L37" s="19">
        <v>10</v>
      </c>
      <c r="M37" s="19">
        <v>1</v>
      </c>
      <c r="O37" s="26" t="str">
        <v>obj_0060b</v>
      </c>
      <c r="P37" s="26" t="str">
        <f>_xll.qlRateHelperQuoteName(O37,trigger)</f>
        <v>EURAB6E14Y_Quote</v>
      </c>
      <c r="Q37" s="31">
        <f>_xll.qlRateHelperRate(O37,trigger)</f>
        <v>1.2789999999999999E-2</v>
      </c>
      <c r="R37" s="73">
        <f>_xll.qlRateHelperEarliestDate(O37,trigger)</f>
        <v>42279</v>
      </c>
      <c r="S37" s="73">
        <f>_xll.qlRateHelperPillarDate(O37,trigger)</f>
        <v>47393</v>
      </c>
      <c r="T37" s="37">
        <f>_xll.qlYieldTSDiscount($W$10,S37)</f>
        <v>0.85927981579924373</v>
      </c>
      <c r="Z37" s="1">
        <f t="shared" si="3"/>
        <v>34</v>
      </c>
      <c r="AA37" s="44" t="str">
        <f t="shared" si="4"/>
        <v>34M</v>
      </c>
      <c r="AB37" s="45">
        <f>_xll.qlCalendarAdvance(calendar,$AB$3,AA37,,,trigger)</f>
        <v>43314</v>
      </c>
      <c r="AC37" s="45">
        <f>_xll.qlInterestRateIndexMaturity($W$9,AB37,trigger)</f>
        <v>43500</v>
      </c>
      <c r="AD37" s="49">
        <f>_xll.qlTenorBasisValue($W$17,AB37,_xll.ohTrigger(trigger,$W$24))</f>
        <v>2.8016340009900322E-3</v>
      </c>
      <c r="AE37" s="49">
        <f>_xll.qlTenorBasisForwardRate($W$17,AB37,_xll.ohTrigger(trigger,$W$24))</f>
        <v>4.0846310954701171E-3</v>
      </c>
      <c r="AF37" s="49">
        <f>_xll.qlTenorBasisForwardRate2($W$17,AB37,AC37,_xll.ohTrigger(trigger,$W$24))</f>
        <v>4.0846310954701171E-3</v>
      </c>
      <c r="AG37" s="49">
        <f>_xll.qlIndexFixing($W$9,_xll.qlInterestRateIndexFixingDate($W$9,AB37,trigger),TRUE,trigger)</f>
        <v>4.2605808472853399E-3</v>
      </c>
      <c r="AH37" s="52">
        <f t="shared" si="1"/>
        <v>-1.7594975181522283</v>
      </c>
      <c r="AI37" s="52">
        <f t="shared" si="2"/>
        <v>1.0430760447400873</v>
      </c>
      <c r="BG37" s="102">
        <f>_xll.qlCalendarAdvance(calendar,BG36,"1D",,,trigger)</f>
        <v>42325</v>
      </c>
      <c r="BH37" s="71">
        <f>_xll.qlTenorBasisForwardRate($W$17,BG37,_xll.ohTrigger(trigger,$W$24))</f>
        <v>2.2224176552340384E-4</v>
      </c>
      <c r="BI37" s="71">
        <f>_xll.qlTenorBasisForwardRate($W$17,BG37,_xll.ohTrigger(trigger,$W$24))*_xll.qlInterpolationInterpolate($AI$1,BG37,,trigger)</f>
        <v>2.4051884285678987E-4</v>
      </c>
      <c r="BJ37" s="71">
        <f>_xll.qlIndexFixing($W$9,_xll.qlInterestRateIndexFixingDate($W$9,BG37,trigger),TRUE,trigger)</f>
        <v>2.4111828460266854E-4</v>
      </c>
      <c r="BK37" s="1">
        <f t="shared" si="5"/>
        <v>5.9944174587867201E-7</v>
      </c>
    </row>
    <row r="38" spans="1:63" x14ac:dyDescent="0.2">
      <c r="A38" s="7" t="s">
        <v>29</v>
      </c>
      <c r="B38" s="7" t="s">
        <v>14</v>
      </c>
      <c r="C38" s="76"/>
      <c r="D38" s="7" t="s">
        <v>17</v>
      </c>
      <c r="E38" s="7" t="s">
        <v>16</v>
      </c>
      <c r="F38" s="7" t="s">
        <v>18</v>
      </c>
      <c r="G38" s="7" t="str">
        <f t="shared" si="8"/>
        <v>Euribor6M</v>
      </c>
      <c r="H38" s="9">
        <v>0</v>
      </c>
      <c r="I38" s="10" t="str">
        <f t="shared" si="12"/>
        <v>EURAB6E9Y_Quote</v>
      </c>
      <c r="J38" s="11" t="str">
        <f>_xll.qlSwapRateHelper2(,I38,2,A38,calendar,D38,E38,F38,$G$27,H38,B38,BaseCurve,,,,trigger)</f>
        <v>obj_005dd#0006</v>
      </c>
      <c r="K38" s="16" t="b">
        <v>1</v>
      </c>
      <c r="L38" s="19">
        <v>10</v>
      </c>
      <c r="M38" s="19">
        <v>1</v>
      </c>
      <c r="O38" s="26" t="str">
        <v>obj_00603</v>
      </c>
      <c r="P38" s="26" t="str">
        <f>_xll.qlRateHelperQuoteName(O38,trigger)</f>
        <v>EURAB6E15Y_Quote</v>
      </c>
      <c r="Q38" s="31">
        <f>_xll.qlRateHelperRate(O38,trigger)</f>
        <v>1.333E-2</v>
      </c>
      <c r="R38" s="73">
        <f>_xll.qlRateHelperEarliestDate(O38,trigger)</f>
        <v>42279</v>
      </c>
      <c r="S38" s="73">
        <f>_xll.qlRateHelperPillarDate(O38,trigger)</f>
        <v>47758</v>
      </c>
      <c r="T38" s="37">
        <f>_xll.qlYieldTSDiscount($W$10,S38)</f>
        <v>0.84175466861632542</v>
      </c>
      <c r="Z38" s="1">
        <f t="shared" si="3"/>
        <v>35</v>
      </c>
      <c r="AA38" s="44" t="str">
        <f t="shared" si="4"/>
        <v>35M</v>
      </c>
      <c r="AB38" s="45">
        <f>_xll.qlCalendarAdvance(calendar,$AB$3,AA38,,,trigger)</f>
        <v>43346</v>
      </c>
      <c r="AC38" s="45">
        <f>_xll.qlInterestRateIndexMaturity($W$9,AB38,trigger)</f>
        <v>43528</v>
      </c>
      <c r="AD38" s="49">
        <f>_xll.qlTenorBasisValue($W$17,AB38,_xll.ohTrigger(trigger,$W$24))</f>
        <v>2.8084130834734769E-3</v>
      </c>
      <c r="AE38" s="49">
        <f>_xll.qlTenorBasisForwardRate($W$17,AB38,_xll.ohTrigger(trigger,$W$24))</f>
        <v>4.3100911238109088E-3</v>
      </c>
      <c r="AF38" s="49">
        <f>_xll.qlTenorBasisForwardRate2($W$17,AB38,AC38,_xll.ohTrigger(trigger,$W$24))</f>
        <v>4.3100911238109088E-3</v>
      </c>
      <c r="AG38" s="49">
        <f>_xll.qlIndexFixing($W$9,_xll.qlInterestRateIndexFixingDate($W$9,AB38,trigger),TRUE,trigger)</f>
        <v>4.4862542959011424E-3</v>
      </c>
      <c r="AH38" s="52">
        <f t="shared" si="1"/>
        <v>-1.7616317209023358</v>
      </c>
      <c r="AI38" s="52">
        <f t="shared" si="2"/>
        <v>1.0408722616366572</v>
      </c>
      <c r="BG38" s="102">
        <f>_xll.qlCalendarAdvance(calendar,BG37,"1D",,,trigger)</f>
        <v>42326</v>
      </c>
      <c r="BH38" s="71">
        <f>_xll.qlTenorBasisForwardRate($W$17,BG38,_xll.ohTrigger(trigger,$W$24))</f>
        <v>2.2245777718997973E-4</v>
      </c>
      <c r="BI38" s="71">
        <f>_xll.qlTenorBasisForwardRate($W$17,BG38,_xll.ohTrigger(trigger,$W$24))*_xll.qlInterpolationInterpolate($AI$1,BG38,,trigger)</f>
        <v>2.4012560670673088E-4</v>
      </c>
      <c r="BJ38" s="71">
        <f>_xll.qlIndexFixing($W$9,_xll.qlInterestRateIndexFixingDate($W$9,BG38,trigger),TRUE,trigger)</f>
        <v>2.4029372470055302E-4</v>
      </c>
      <c r="BK38" s="1">
        <f t="shared" si="5"/>
        <v>1.6811799382214E-7</v>
      </c>
    </row>
    <row r="39" spans="1:63" x14ac:dyDescent="0.2">
      <c r="A39" s="7" t="s">
        <v>30</v>
      </c>
      <c r="B39" s="7" t="s">
        <v>14</v>
      </c>
      <c r="C39" s="76"/>
      <c r="D39" s="7" t="s">
        <v>17</v>
      </c>
      <c r="E39" s="7" t="s">
        <v>16</v>
      </c>
      <c r="F39" s="7" t="s">
        <v>18</v>
      </c>
      <c r="G39" s="7" t="str">
        <f t="shared" si="8"/>
        <v>Euribor6M</v>
      </c>
      <c r="H39" s="9">
        <v>0</v>
      </c>
      <c r="I39" s="10" t="str">
        <f t="shared" si="12"/>
        <v>EURAB6E10Y_Quote</v>
      </c>
      <c r="J39" s="11" t="str">
        <f>_xll.qlSwapRateHelper2(,I39,2,A39,calendar,D39,E39,F39,$G$27,H39,B39,BaseCurve,,,,trigger)</f>
        <v>obj_005eb#0006</v>
      </c>
      <c r="K39" s="16" t="b">
        <v>1</v>
      </c>
      <c r="L39" s="19">
        <v>10</v>
      </c>
      <c r="M39" s="19">
        <v>1</v>
      </c>
      <c r="O39" s="26" t="str">
        <v>obj_005dc</v>
      </c>
      <c r="P39" s="26" t="str">
        <f>_xll.qlRateHelperQuoteName(O39,trigger)</f>
        <v>EURAB6E16Y_Quote</v>
      </c>
      <c r="Q39" s="31">
        <f>_xll.qlRateHelperRate(O39,trigger)</f>
        <v>1.3780000000000001E-2</v>
      </c>
      <c r="R39" s="73">
        <f>_xll.qlRateHelperEarliestDate(O39,trigger)</f>
        <v>42279</v>
      </c>
      <c r="S39" s="73">
        <f>_xll.qlRateHelperPillarDate(O39,trigger)</f>
        <v>48123</v>
      </c>
      <c r="T39" s="37">
        <f>_xll.qlYieldTSDiscount($W$10,S39)</f>
        <v>0.82476141010472992</v>
      </c>
      <c r="Z39" s="1">
        <f t="shared" si="3"/>
        <v>36</v>
      </c>
      <c r="AA39" s="44" t="str">
        <f t="shared" si="4"/>
        <v>36M</v>
      </c>
      <c r="AB39" s="45">
        <f>_xll.qlCalendarAdvance(calendar,$AB$3,AA39,,,trigger)</f>
        <v>43375</v>
      </c>
      <c r="AC39" s="45">
        <f>_xll.qlInterestRateIndexMaturity($W$9,AB39,trigger)</f>
        <v>43557</v>
      </c>
      <c r="AD39" s="49">
        <f>_xll.qlTenorBasisValue($W$17,AB39,_xll.ohTrigger(trigger,$W$24))</f>
        <v>2.8137115351594905E-3</v>
      </c>
      <c r="AE39" s="49">
        <f>_xll.qlTenorBasisForwardRate($W$17,AB39,_xll.ohTrigger(trigger,$W$24))</f>
        <v>4.529063826920577E-3</v>
      </c>
      <c r="AF39" s="49">
        <f>_xll.qlTenorBasisForwardRate2($W$17,AB39,AC39,_xll.ohTrigger(trigger,$W$24))</f>
        <v>4.529063826920577E-3</v>
      </c>
      <c r="AG39" s="49">
        <f>_xll.qlIndexFixing($W$9,_xll.qlInterestRateIndexFixingDate($W$9,AB39,trigger),TRUE,trigger)</f>
        <v>4.7064534818412719E-3</v>
      </c>
      <c r="AH39" s="52">
        <f t="shared" si="1"/>
        <v>-1.7738965492069496</v>
      </c>
      <c r="AI39" s="52">
        <f t="shared" si="2"/>
        <v>1.0391669584929004</v>
      </c>
      <c r="BG39" s="102">
        <f>_xll.qlCalendarAdvance(calendar,BG38,"1D",,,trigger)</f>
        <v>42327</v>
      </c>
      <c r="BH39" s="71">
        <f>_xll.qlTenorBasisForwardRate($W$17,BG39,_xll.ohTrigger(trigger,$W$24))</f>
        <v>2.2267260565752238E-4</v>
      </c>
      <c r="BI39" s="71">
        <f>_xll.qlTenorBasisForwardRate($W$17,BG39,_xll.ohTrigger(trigger,$W$24))*_xll.qlInterpolationInterpolate($AI$1,BG39,,trigger)</f>
        <v>2.3972987903420626E-4</v>
      </c>
      <c r="BJ39" s="71">
        <f>_xll.qlIndexFixing($W$9,_xll.qlInterestRateIndexFixingDate($W$9,BG39,trigger),TRUE,trigger)</f>
        <v>2.3946559593103809E-4</v>
      </c>
      <c r="BK39" s="1">
        <f t="shared" si="5"/>
        <v>-2.6428310316816946E-7</v>
      </c>
    </row>
    <row r="40" spans="1:63" x14ac:dyDescent="0.2">
      <c r="A40" s="7" t="s">
        <v>31</v>
      </c>
      <c r="B40" s="7" t="s">
        <v>14</v>
      </c>
      <c r="C40" s="76"/>
      <c r="D40" s="7" t="s">
        <v>17</v>
      </c>
      <c r="E40" s="7" t="s">
        <v>16</v>
      </c>
      <c r="F40" s="7" t="s">
        <v>18</v>
      </c>
      <c r="G40" s="7" t="str">
        <f t="shared" si="8"/>
        <v>Euribor6M</v>
      </c>
      <c r="H40" s="9">
        <v>0</v>
      </c>
      <c r="I40" s="10" t="str">
        <f t="shared" si="12"/>
        <v>EURAB6E11Y_Quote</v>
      </c>
      <c r="J40" s="11" t="str">
        <f>_xll.qlSwapRateHelper2(,I40,2,A40,calendar,D40,E40,F40,$G$27,H40,B40,BaseCurve,,,,trigger)</f>
        <v>obj_005fc#0006</v>
      </c>
      <c r="K40" s="16" t="b">
        <v>1</v>
      </c>
      <c r="L40" s="19">
        <v>10</v>
      </c>
      <c r="M40" s="19">
        <v>1</v>
      </c>
      <c r="O40" s="26" t="str">
        <v>obj_005ea</v>
      </c>
      <c r="P40" s="26" t="str">
        <f>_xll.qlRateHelperQuoteName(O40,trigger)</f>
        <v>EURAB6E17Y_Quote</v>
      </c>
      <c r="Q40" s="31">
        <f>_xll.qlRateHelperRate(O40,trigger)</f>
        <v>1.417E-2</v>
      </c>
      <c r="R40" s="73">
        <f>_xll.qlRateHelperEarliestDate(O40,trigger)</f>
        <v>42279</v>
      </c>
      <c r="S40" s="73">
        <f>_xll.qlRateHelperPillarDate(O40,trigger)</f>
        <v>48491</v>
      </c>
      <c r="T40" s="37">
        <f>_xll.qlYieldTSDiscount($W$10,S40)</f>
        <v>0.80829962099100461</v>
      </c>
      <c r="Z40" s="1">
        <f t="shared" si="3"/>
        <v>37</v>
      </c>
      <c r="AA40" s="44" t="str">
        <f t="shared" si="4"/>
        <v>37M</v>
      </c>
      <c r="AB40" s="45">
        <f>_xll.qlCalendarAdvance(calendar,$AB$3,AA40,,,trigger)</f>
        <v>43406</v>
      </c>
      <c r="AC40" s="45">
        <f>_xll.qlInterestRateIndexMaturity($W$9,AB40,trigger)</f>
        <v>43587</v>
      </c>
      <c r="AD40" s="49">
        <f>_xll.qlTenorBasisValue($W$17,AB40,_xll.ohTrigger(trigger,$W$24))</f>
        <v>2.8185138933310488E-3</v>
      </c>
      <c r="AE40" s="49">
        <f>_xll.qlTenorBasisForwardRate($W$17,AB40,_xll.ohTrigger(trigger,$W$24))</f>
        <v>4.759680586770525E-3</v>
      </c>
      <c r="AF40" s="49">
        <f>_xll.qlTenorBasisForwardRate2($W$17,AB40,AC40,_xll.ohTrigger(trigger,$W$24))</f>
        <v>4.759680586770525E-3</v>
      </c>
      <c r="AG40" s="49">
        <f>_xll.qlIndexFixing($W$9,_xll.qlInterestRateIndexFixingDate($W$9,AB40,trigger),TRUE,trigger)</f>
        <v>4.94058376750955E-3</v>
      </c>
      <c r="AH40" s="52">
        <f t="shared" si="1"/>
        <v>-1.8090318073902494</v>
      </c>
      <c r="AI40" s="52">
        <f t="shared" si="2"/>
        <v>1.0380074203386342</v>
      </c>
      <c r="BG40" s="102">
        <f>_xll.qlCalendarAdvance(calendar,BG39,"1D",,,trigger)</f>
        <v>42328</v>
      </c>
      <c r="BH40" s="71">
        <f>_xll.qlTenorBasisForwardRate($W$17,BG40,_xll.ohTrigger(trigger,$W$24))</f>
        <v>2.2287893047233799E-4</v>
      </c>
      <c r="BI40" s="71">
        <f>_xll.qlTenorBasisForwardRate($W$17,BG40,_xll.ohTrigger(trigger,$W$24))*_xll.qlInterpolationInterpolate($AI$1,BG40,,trigger)</f>
        <v>2.393238092586143E-4</v>
      </c>
      <c r="BJ40" s="71">
        <f>_xll.qlIndexFixing($W$9,_xll.qlInterestRateIndexFixingDate($W$9,BG40,trigger),TRUE,trigger)</f>
        <v>2.386381580150514E-4</v>
      </c>
      <c r="BK40" s="1">
        <f t="shared" si="5"/>
        <v>-6.8565124356289946E-7</v>
      </c>
    </row>
    <row r="41" spans="1:63" x14ac:dyDescent="0.2">
      <c r="A41" s="7" t="s">
        <v>32</v>
      </c>
      <c r="B41" s="7" t="s">
        <v>14</v>
      </c>
      <c r="C41" s="76"/>
      <c r="D41" s="7" t="s">
        <v>17</v>
      </c>
      <c r="E41" s="7" t="s">
        <v>16</v>
      </c>
      <c r="F41" s="7" t="s">
        <v>18</v>
      </c>
      <c r="G41" s="7" t="str">
        <f t="shared" si="8"/>
        <v>Euribor6M</v>
      </c>
      <c r="H41" s="9">
        <v>0</v>
      </c>
      <c r="I41" s="10" t="str">
        <f t="shared" si="12"/>
        <v>EURAB6E12Y_Quote</v>
      </c>
      <c r="J41" s="11" t="str">
        <f>_xll.qlSwapRateHelper2(,I41,2,A41,calendar,D41,E41,F41,$G$27,H41,B41,BaseCurve,,,,trigger)</f>
        <v>obj_00609#0006</v>
      </c>
      <c r="K41" s="16" t="b">
        <v>1</v>
      </c>
      <c r="L41" s="19">
        <v>10</v>
      </c>
      <c r="M41" s="19">
        <v>1</v>
      </c>
      <c r="O41" s="26" t="str">
        <v>obj_005fb</v>
      </c>
      <c r="P41" s="26" t="str">
        <f>_xll.qlRateHelperQuoteName(O41,trigger)</f>
        <v>EURAB6E18Y_Quote</v>
      </c>
      <c r="Q41" s="31">
        <f>_xll.qlRateHelperRate(O41,trigger)</f>
        <v>1.447E-2</v>
      </c>
      <c r="R41" s="73">
        <f>_xll.qlRateHelperEarliestDate(O41,trigger)</f>
        <v>42279</v>
      </c>
      <c r="S41" s="73">
        <f>_xll.qlRateHelperPillarDate(O41,trigger)</f>
        <v>48855</v>
      </c>
      <c r="T41" s="37">
        <f>_xll.qlYieldTSDiscount($W$10,S41)</f>
        <v>0.79275511437246193</v>
      </c>
      <c r="Z41" s="1">
        <f t="shared" si="3"/>
        <v>38</v>
      </c>
      <c r="AA41" s="44" t="str">
        <f t="shared" si="4"/>
        <v>38M</v>
      </c>
      <c r="AB41" s="45">
        <f>_xll.qlCalendarAdvance(calendar,$AB$3,AA41,,,trigger)</f>
        <v>43437</v>
      </c>
      <c r="AC41" s="45">
        <f>_xll.qlInterestRateIndexMaturity($W$9,AB41,trigger)</f>
        <v>43619</v>
      </c>
      <c r="AD41" s="49">
        <f>_xll.qlTenorBasisValue($W$17,AB41,_xll.ohTrigger(trigger,$W$24))</f>
        <v>2.8224530305733719E-3</v>
      </c>
      <c r="AE41" s="49">
        <f>_xll.qlTenorBasisForwardRate($W$17,AB41,_xll.ohTrigger(trigger,$W$24))</f>
        <v>4.9977258605441652E-3</v>
      </c>
      <c r="AF41" s="49">
        <f>_xll.qlTenorBasisForwardRate2($W$17,AB41,AC41,_xll.ohTrigger(trigger,$W$24))</f>
        <v>4.9977258605441652E-3</v>
      </c>
      <c r="AG41" s="49">
        <f>_xll.qlIndexFixing($W$9,_xll.qlInterestRateIndexFixingDate($W$9,AB41,trigger),TRUE,trigger)</f>
        <v>5.1853194488031412E-3</v>
      </c>
      <c r="AH41" s="52">
        <f t="shared" si="1"/>
        <v>-1.8759358825897605</v>
      </c>
      <c r="AI41" s="52">
        <f t="shared" si="2"/>
        <v>1.0375357899759934</v>
      </c>
      <c r="BG41" s="102">
        <f>_xll.qlCalendarAdvance(calendar,BG40,"1D",,,trigger)</f>
        <v>42331</v>
      </c>
      <c r="BH41" s="71">
        <f>_xll.qlTenorBasisForwardRate($W$17,BG41,_xll.ohTrigger(trigger,$W$24))</f>
        <v>2.2336622715622137E-4</v>
      </c>
      <c r="BI41" s="71">
        <f>_xll.qlTenorBasisForwardRate($W$17,BG41,_xll.ohTrigger(trigger,$W$24))*_xll.qlInterpolationInterpolate($AI$1,BG41,,trigger)</f>
        <v>2.3795834141174938E-4</v>
      </c>
      <c r="BJ41" s="71">
        <f>_xll.qlIndexFixing($W$9,_xll.qlInterestRateIndexFixingDate($W$9,BG41,trigger),TRUE,trigger)</f>
        <v>2.3620179340784735E-4</v>
      </c>
      <c r="BK41" s="1">
        <f t="shared" si="5"/>
        <v>-1.7565480039020238E-6</v>
      </c>
    </row>
    <row r="42" spans="1:63" x14ac:dyDescent="0.2">
      <c r="A42" s="7" t="s">
        <v>33</v>
      </c>
      <c r="B42" s="7" t="s">
        <v>14</v>
      </c>
      <c r="C42" s="76"/>
      <c r="D42" s="7" t="s">
        <v>17</v>
      </c>
      <c r="E42" s="7" t="s">
        <v>16</v>
      </c>
      <c r="F42" s="7" t="s">
        <v>18</v>
      </c>
      <c r="G42" s="7" t="str">
        <f t="shared" si="8"/>
        <v>Euribor6M</v>
      </c>
      <c r="H42" s="9">
        <v>0</v>
      </c>
      <c r="I42" s="10" t="str">
        <f t="shared" si="12"/>
        <v>EURAB6E13Y_Quote</v>
      </c>
      <c r="J42" s="11" t="str">
        <f>_xll.qlSwapRateHelper2(,I42,2,A42,calendar,D42,E42,F42,$G$27,H42,B42,BaseCurve,,,,trigger)</f>
        <v>obj_0060a#0006</v>
      </c>
      <c r="K42" s="16" t="b">
        <v>1</v>
      </c>
      <c r="L42" s="19">
        <v>10</v>
      </c>
      <c r="M42" s="19">
        <v>1</v>
      </c>
      <c r="O42" s="26" t="str">
        <v>obj_00608</v>
      </c>
      <c r="P42" s="26" t="str">
        <f>_xll.qlRateHelperQuoteName(O42,trigger)</f>
        <v>EURAB6E19Y_Quote</v>
      </c>
      <c r="Q42" s="31">
        <f>_xll.qlRateHelperRate(O42,trigger)</f>
        <v>1.4710000000000001E-2</v>
      </c>
      <c r="R42" s="73">
        <f>_xll.qlRateHelperEarliestDate(O42,trigger)</f>
        <v>42279</v>
      </c>
      <c r="S42" s="73">
        <f>_xll.qlRateHelperPillarDate(O42,trigger)</f>
        <v>49219</v>
      </c>
      <c r="T42" s="37">
        <f>_xll.qlYieldTSDiscount($W$10,S42)</f>
        <v>0.77798969723650591</v>
      </c>
      <c r="Z42" s="1">
        <f t="shared" si="3"/>
        <v>39</v>
      </c>
      <c r="AA42" s="44" t="str">
        <f t="shared" si="4"/>
        <v>39M</v>
      </c>
      <c r="AB42" s="45">
        <f>_xll.qlCalendarAdvance(calendar,$AB$3,AA42,,,trigger)</f>
        <v>43467</v>
      </c>
      <c r="AC42" s="45">
        <f>_xll.qlInterestRateIndexMaturity($W$9,AB42,trigger)</f>
        <v>43648</v>
      </c>
      <c r="AD42" s="49">
        <f>_xll.qlTenorBasisValue($W$17,AB42,_xll.ohTrigger(trigger,$W$24))</f>
        <v>2.8254685769029259E-3</v>
      </c>
      <c r="AE42" s="49">
        <f>_xll.qlTenorBasisForwardRate($W$17,AB42,_xll.ohTrigger(trigger,$W$24))</f>
        <v>5.2199263270048405E-3</v>
      </c>
      <c r="AF42" s="49">
        <f>_xll.qlTenorBasisForwardRate2($W$17,AB42,AC42,_xll.ohTrigger(trigger,$W$24))</f>
        <v>5.2199263270048405E-3</v>
      </c>
      <c r="AG42" s="49">
        <f>_xll.qlIndexFixing($W$9,_xll.qlInterestRateIndexFixingDate($W$9,AB42,trigger),TRUE,trigger)</f>
        <v>5.4167099886542553E-3</v>
      </c>
      <c r="AH42" s="52">
        <f t="shared" si="1"/>
        <v>-1.9678366164941479</v>
      </c>
      <c r="AI42" s="52">
        <f t="shared" si="2"/>
        <v>1.0376985515353678</v>
      </c>
      <c r="BG42" s="102">
        <f>_xll.qlCalendarAdvance(calendar,BG41,"1D",,,trigger)</f>
        <v>42332</v>
      </c>
      <c r="BH42" s="71">
        <f>_xll.qlTenorBasisForwardRate($W$17,BG42,_xll.ohTrigger(trigger,$W$24))</f>
        <v>2.234553977352739E-4</v>
      </c>
      <c r="BI42" s="71">
        <f>_xll.qlTenorBasisForwardRate($W$17,BG42,_xll.ohTrigger(trigger,$W$24))*_xll.qlInterpolationInterpolate($AI$1,BG42,,trigger)</f>
        <v>2.3742351294940849E-4</v>
      </c>
      <c r="BJ42" s="71">
        <f>_xll.qlIndexFixing($W$9,_xll.qlInterestRateIndexFixingDate($W$9,BG42,trigger),TRUE,trigger)</f>
        <v>2.3541865853090021E-4</v>
      </c>
      <c r="BK42" s="1">
        <f t="shared" si="5"/>
        <v>-2.0048544185082787E-6</v>
      </c>
    </row>
    <row r="43" spans="1:63" x14ac:dyDescent="0.2">
      <c r="A43" s="7" t="s">
        <v>34</v>
      </c>
      <c r="B43" s="7" t="s">
        <v>14</v>
      </c>
      <c r="C43" s="76"/>
      <c r="D43" s="7" t="s">
        <v>17</v>
      </c>
      <c r="E43" s="7" t="s">
        <v>16</v>
      </c>
      <c r="F43" s="7" t="s">
        <v>18</v>
      </c>
      <c r="G43" s="7" t="str">
        <f t="shared" si="8"/>
        <v>Euribor6M</v>
      </c>
      <c r="H43" s="9">
        <v>0</v>
      </c>
      <c r="I43" s="10" t="str">
        <f t="shared" si="12"/>
        <v>EURAB6E14Y_Quote</v>
      </c>
      <c r="J43" s="11" t="str">
        <f>_xll.qlSwapRateHelper2(,I43,2,A43,calendar,D43,E43,F43,$G$27,H43,B43,BaseCurve,,,,trigger)</f>
        <v>obj_0060b#0006</v>
      </c>
      <c r="K43" s="16" t="b">
        <v>1</v>
      </c>
      <c r="L43" s="19">
        <v>10</v>
      </c>
      <c r="M43" s="19">
        <v>1</v>
      </c>
      <c r="O43" s="26" t="str">
        <v>obj_005e1</v>
      </c>
      <c r="P43" s="26" t="str">
        <f>_xll.qlRateHelperQuoteName(O43,trigger)</f>
        <v>EURAB6E20Y_Quote</v>
      </c>
      <c r="Q43" s="31">
        <f>_xll.qlRateHelperRate(O43,trigger)</f>
        <v>1.4889999999999999E-2</v>
      </c>
      <c r="R43" s="73">
        <f>_xll.qlRateHelperEarliestDate(O43,trigger)</f>
        <v>42279</v>
      </c>
      <c r="S43" s="73">
        <f>_xll.qlRateHelperPillarDate(O43,trigger)</f>
        <v>49584</v>
      </c>
      <c r="T43" s="37">
        <f>_xll.qlYieldTSDiscount($W$10,S43)</f>
        <v>0.76398366424040809</v>
      </c>
      <c r="Z43" s="1">
        <f t="shared" si="3"/>
        <v>40</v>
      </c>
      <c r="AA43" s="44" t="str">
        <f t="shared" si="4"/>
        <v>40M</v>
      </c>
      <c r="AB43" s="45">
        <f>_xll.qlCalendarAdvance(calendar,$AB$3,AA43,,,trigger)</f>
        <v>43500</v>
      </c>
      <c r="AC43" s="45">
        <f>_xll.qlInterestRateIndexMaturity($W$9,AB43,trigger)</f>
        <v>43682</v>
      </c>
      <c r="AD43" s="49">
        <f>_xll.qlTenorBasisValue($W$17,AB43,_xll.ohTrigger(trigger,$W$24))</f>
        <v>2.8279095195522736E-3</v>
      </c>
      <c r="AE43" s="49">
        <f>_xll.qlTenorBasisForwardRate($W$17,AB43,_xll.ohTrigger(trigger,$W$24))</f>
        <v>5.4708653891486882E-3</v>
      </c>
      <c r="AF43" s="49">
        <f>_xll.qlTenorBasisForwardRate2($W$17,AB43,AC43,_xll.ohTrigger(trigger,$W$24))</f>
        <v>5.4708653891486882E-3</v>
      </c>
      <c r="AG43" s="49">
        <f>_xll.qlIndexFixing($W$9,_xll.qlInterestRateIndexFixingDate($W$9,AB43,trigger),TRUE,trigger)</f>
        <v>5.6821239054951353E-3</v>
      </c>
      <c r="AH43" s="52">
        <f t="shared" si="1"/>
        <v>-2.1125851634644714</v>
      </c>
      <c r="AI43" s="52">
        <f t="shared" si="2"/>
        <v>1.0386151918059385</v>
      </c>
      <c r="BG43" s="102">
        <f>_xll.qlCalendarAdvance(calendar,BG42,"1D",,,trigger)</f>
        <v>42333</v>
      </c>
      <c r="BH43" s="71">
        <f>_xll.qlTenorBasisForwardRate($W$17,BG43,_xll.ohTrigger(trigger,$W$24))</f>
        <v>2.2349201107400838E-4</v>
      </c>
      <c r="BI43" s="71">
        <f>_xll.qlTenorBasisForwardRate($W$17,BG43,_xll.ohTrigger(trigger,$W$24))*_xll.qlInterpolationInterpolate($AI$1,BG43,,trigger)</f>
        <v>2.3683248738225635E-4</v>
      </c>
      <c r="BJ43" s="71">
        <f>_xll.qlIndexFixing($W$9,_xll.qlInterestRateIndexFixingDate($W$9,BG43,trigger),TRUE,trigger)</f>
        <v>2.3465671992638261E-4</v>
      </c>
      <c r="BK43" s="1">
        <f t="shared" si="5"/>
        <v>-2.1757674558737388E-6</v>
      </c>
    </row>
    <row r="44" spans="1:63" x14ac:dyDescent="0.2">
      <c r="A44" s="7" t="s">
        <v>35</v>
      </c>
      <c r="B44" s="7" t="s">
        <v>14</v>
      </c>
      <c r="C44" s="76"/>
      <c r="D44" s="7" t="s">
        <v>17</v>
      </c>
      <c r="E44" s="7" t="s">
        <v>16</v>
      </c>
      <c r="F44" s="7" t="s">
        <v>18</v>
      </c>
      <c r="G44" s="7" t="str">
        <f t="shared" si="8"/>
        <v>Euribor6M</v>
      </c>
      <c r="H44" s="9">
        <v>0</v>
      </c>
      <c r="I44" s="10" t="str">
        <f t="shared" si="12"/>
        <v>EURAB6E15Y_Quote</v>
      </c>
      <c r="J44" s="11" t="str">
        <f>_xll.qlSwapRateHelper2(,I44,2,A44,calendar,D44,E44,F44,$G$27,H44,B44,BaseCurve,,,,trigger)</f>
        <v>obj_00603#0006</v>
      </c>
      <c r="K44" s="16" t="b">
        <v>1</v>
      </c>
      <c r="L44" s="19">
        <v>10</v>
      </c>
      <c r="M44" s="19">
        <v>1</v>
      </c>
      <c r="O44" s="26" t="str">
        <v>obj_005e2</v>
      </c>
      <c r="P44" s="26" t="str">
        <f>_xll.qlRateHelperQuoteName(O44,trigger)</f>
        <v>EURAB6E21Y_Quote</v>
      </c>
      <c r="Q44" s="31">
        <f>_xll.qlRateHelperRate(O44,trigger)</f>
        <v>1.502E-2</v>
      </c>
      <c r="R44" s="73">
        <f>_xll.qlRateHelperEarliestDate(O44,trigger)</f>
        <v>42279</v>
      </c>
      <c r="S44" s="73">
        <f>_xll.qlRateHelperPillarDate(O44,trigger)</f>
        <v>49950</v>
      </c>
      <c r="T44" s="37">
        <f>_xll.qlYieldTSDiscount($W$10,S44)</f>
        <v>0.75073242604174173</v>
      </c>
      <c r="Z44" s="1">
        <f t="shared" si="3"/>
        <v>41</v>
      </c>
      <c r="AA44" s="44" t="str">
        <f t="shared" si="4"/>
        <v>41M</v>
      </c>
      <c r="AB44" s="45">
        <f>_xll.qlCalendarAdvance(calendar,$AB$3,AA44,,,trigger)</f>
        <v>43528</v>
      </c>
      <c r="AC44" s="45">
        <f>_xll.qlInterestRateIndexMaturity($W$9,AB44,trigger)</f>
        <v>43712</v>
      </c>
      <c r="AD44" s="49">
        <f>_xll.qlTenorBasisValue($W$17,AB44,_xll.ohTrigger(trigger,$W$24))</f>
        <v>2.8292831313155948E-3</v>
      </c>
      <c r="AE44" s="49">
        <f>_xll.qlTenorBasisForwardRate($W$17,AB44,_xll.ohTrigger(trigger,$W$24))</f>
        <v>5.6863478896330075E-3</v>
      </c>
      <c r="AF44" s="49">
        <f>_xll.qlTenorBasisForwardRate2($W$17,AB44,AC44,_xll.ohTrigger(trigger,$W$24))</f>
        <v>5.6863478896330075E-3</v>
      </c>
      <c r="AG44" s="49">
        <f>_xll.qlIndexFixing($W$9,_xll.qlInterestRateIndexFixingDate($W$9,AB44,trigger),TRUE,trigger)</f>
        <v>5.913890364133677E-3</v>
      </c>
      <c r="AH44" s="52">
        <f t="shared" si="1"/>
        <v>-2.2754247450066951</v>
      </c>
      <c r="AI44" s="52">
        <f t="shared" si="2"/>
        <v>1.040015573953101</v>
      </c>
      <c r="BG44" s="102">
        <f>_xll.qlCalendarAdvance(calendar,BG43,"1D",,,trigger)</f>
        <v>42334</v>
      </c>
      <c r="BH44" s="71">
        <f>_xll.qlTenorBasisForwardRate($W$17,BG44,_xll.ohTrigger(trigger,$W$24))</f>
        <v>2.2346576619608911E-4</v>
      </c>
      <c r="BI44" s="71">
        <f>_xll.qlTenorBasisForwardRate($W$17,BG44,_xll.ohTrigger(trigger,$W$24))*_xll.qlInterpolationInterpolate($AI$1,BG44,,trigger)</f>
        <v>2.3617482230029333E-4</v>
      </c>
      <c r="BJ44" s="71">
        <f>_xll.qlIndexFixing($W$9,_xll.qlInterestRateIndexFixingDate($W$9,BG44,trigger),TRUE,trigger)</f>
        <v>2.3391992004461682E-4</v>
      </c>
      <c r="BK44" s="1">
        <f t="shared" si="5"/>
        <v>-2.2549022556765121E-6</v>
      </c>
    </row>
    <row r="45" spans="1:63" x14ac:dyDescent="0.2">
      <c r="A45" s="7" t="s">
        <v>36</v>
      </c>
      <c r="B45" s="7" t="s">
        <v>14</v>
      </c>
      <c r="C45" s="76"/>
      <c r="D45" s="7" t="s">
        <v>17</v>
      </c>
      <c r="E45" s="7" t="s">
        <v>16</v>
      </c>
      <c r="F45" s="7" t="s">
        <v>18</v>
      </c>
      <c r="G45" s="7" t="str">
        <f t="shared" si="8"/>
        <v>Euribor6M</v>
      </c>
      <c r="H45" s="9">
        <v>0</v>
      </c>
      <c r="I45" s="10" t="str">
        <f t="shared" si="12"/>
        <v>EURAB6E16Y_Quote</v>
      </c>
      <c r="J45" s="11" t="str">
        <f>_xll.qlSwapRateHelper2(,I45,2,A45,calendar,D45,E45,F45,$G$27,H45,B45,BaseCurve,,,,trigger)</f>
        <v>obj_005dc#0006</v>
      </c>
      <c r="K45" s="16" t="b">
        <v>1</v>
      </c>
      <c r="L45" s="19">
        <v>10</v>
      </c>
      <c r="M45" s="19">
        <v>1</v>
      </c>
      <c r="O45" s="26" t="str">
        <v>obj_005e3</v>
      </c>
      <c r="P45" s="26" t="str">
        <f>_xll.qlRateHelperQuoteName(O45,trigger)</f>
        <v>EURAB6E22Y_Quote</v>
      </c>
      <c r="Q45" s="31">
        <f>_xll.qlRateHelperRate(O45,trigger)</f>
        <v>1.512E-2</v>
      </c>
      <c r="R45" s="73">
        <f>_xll.qlRateHelperEarliestDate(O45,trigger)</f>
        <v>42279</v>
      </c>
      <c r="S45" s="73">
        <f>_xll.qlRateHelperPillarDate(O45,trigger)</f>
        <v>50315</v>
      </c>
      <c r="T45" s="37">
        <f>_xll.qlYieldTSDiscount($W$10,S45)</f>
        <v>0.73825688244873255</v>
      </c>
      <c r="Z45" s="1">
        <f t="shared" si="3"/>
        <v>42</v>
      </c>
      <c r="AA45" s="44" t="str">
        <f t="shared" si="4"/>
        <v>42M</v>
      </c>
      <c r="AB45" s="45">
        <f>_xll.qlCalendarAdvance(calendar,$AB$3,AA45,,,trigger)</f>
        <v>43557</v>
      </c>
      <c r="AC45" s="45">
        <f>_xll.qlInterestRateIndexMaturity($W$9,AB45,trigger)</f>
        <v>43740</v>
      </c>
      <c r="AD45" s="49">
        <f>_xll.qlTenorBasisValue($W$17,AB45,_xll.ohTrigger(trigger,$W$24))</f>
        <v>2.8300516279149471E-3</v>
      </c>
      <c r="AE45" s="49">
        <f>_xll.qlTenorBasisForwardRate($W$17,AB45,_xll.ohTrigger(trigger,$W$24))</f>
        <v>5.8960469922991485E-3</v>
      </c>
      <c r="AF45" s="49">
        <f>_xll.qlTenorBasisForwardRate2($W$17,AB45,AC45,_xll.ohTrigger(trigger,$W$24))</f>
        <v>5.8960469922991485E-3</v>
      </c>
      <c r="AG45" s="49">
        <f>_xll.qlIndexFixing($W$9,_xll.qlInterestRateIndexFixingDate($W$9,AB45,trigger),TRUE,trigger)</f>
        <v>6.1429732185084608E-3</v>
      </c>
      <c r="AH45" s="52">
        <f t="shared" si="1"/>
        <v>-2.4692622620931233</v>
      </c>
      <c r="AI45" s="52">
        <f t="shared" si="2"/>
        <v>1.0418799623767965</v>
      </c>
      <c r="BG45" s="102">
        <f>_xll.qlCalendarAdvance(calendar,BG44,"1D",,,trigger)</f>
        <v>42335</v>
      </c>
      <c r="BH45" s="71">
        <f>_xll.qlTenorBasisForwardRate($W$17,BG45,_xll.ohTrigger(trigger,$W$24))</f>
        <v>2.2336586537880017E-4</v>
      </c>
      <c r="BI45" s="71">
        <f>_xll.qlTenorBasisForwardRate($W$17,BG45,_xll.ohTrigger(trigger,$W$24))*_xll.qlInterpolationInterpolate($AI$1,BG45,,trigger)</f>
        <v>2.3543966783208531E-4</v>
      </c>
      <c r="BJ45" s="71">
        <f>_xll.qlIndexFixing($W$9,_xll.qlInterestRateIndexFixingDate($W$9,BG45,trigger),TRUE,trigger)</f>
        <v>2.3321214845646604E-4</v>
      </c>
      <c r="BK45" s="1">
        <f t="shared" si="5"/>
        <v>-2.2275193756192717E-6</v>
      </c>
    </row>
    <row r="46" spans="1:63" x14ac:dyDescent="0.2">
      <c r="A46" s="7" t="s">
        <v>37</v>
      </c>
      <c r="B46" s="7" t="s">
        <v>14</v>
      </c>
      <c r="C46" s="76"/>
      <c r="D46" s="7" t="s">
        <v>17</v>
      </c>
      <c r="E46" s="7" t="s">
        <v>16</v>
      </c>
      <c r="F46" s="7" t="s">
        <v>18</v>
      </c>
      <c r="G46" s="7" t="str">
        <f t="shared" si="8"/>
        <v>Euribor6M</v>
      </c>
      <c r="H46" s="9">
        <v>0</v>
      </c>
      <c r="I46" s="10" t="str">
        <f t="shared" si="12"/>
        <v>EURAB6E17Y_Quote</v>
      </c>
      <c r="J46" s="11" t="str">
        <f>_xll.qlSwapRateHelper2(,I46,2,A46,calendar,D46,E46,F46,$G$27,H46,B46,BaseCurve,,,,trigger)</f>
        <v>obj_005ea#0006</v>
      </c>
      <c r="K46" s="16" t="b">
        <v>1</v>
      </c>
      <c r="L46" s="19">
        <v>10</v>
      </c>
      <c r="M46" s="19">
        <v>1</v>
      </c>
      <c r="O46" s="26" t="str">
        <v>obj_005db</v>
      </c>
      <c r="P46" s="26" t="str">
        <f>_xll.qlRateHelperQuoteName(O46,trigger)</f>
        <v>EURAB6E23Y_Quote</v>
      </c>
      <c r="Q46" s="31">
        <f>_xll.qlRateHelperRate(O46,trigger)</f>
        <v>1.5169999999999999E-2</v>
      </c>
      <c r="R46" s="73">
        <f>_xll.qlRateHelperEarliestDate(O46,trigger)</f>
        <v>42279</v>
      </c>
      <c r="S46" s="73">
        <f>_xll.qlRateHelperPillarDate(O46,trigger)</f>
        <v>50682</v>
      </c>
      <c r="T46" s="37">
        <f>_xll.qlYieldTSDiscount($W$10,S46)</f>
        <v>0.72637789584031143</v>
      </c>
      <c r="Z46" s="1">
        <f t="shared" si="3"/>
        <v>43</v>
      </c>
      <c r="AA46" s="44" t="str">
        <f t="shared" si="4"/>
        <v>43M</v>
      </c>
      <c r="AB46" s="45">
        <f>_xll.qlCalendarAdvance(calendar,$AB$3,AA46,,,trigger)</f>
        <v>43587</v>
      </c>
      <c r="AC46" s="45">
        <f>_xll.qlInterestRateIndexMaturity($W$9,AB46,trigger)</f>
        <v>43773</v>
      </c>
      <c r="AD46" s="49">
        <f>_xll.qlTenorBasisValue($W$17,AB46,_xll.ohTrigger(trigger,$W$24))</f>
        <v>2.8301672307559718E-3</v>
      </c>
      <c r="AE46" s="49">
        <f>_xll.qlTenorBasisForwardRate($W$17,AB46,_xll.ohTrigger(trigger,$W$24))</f>
        <v>6.125306158509777E-3</v>
      </c>
      <c r="AF46" s="49">
        <f>_xll.qlTenorBasisForwardRate2($W$17,AB46,AC46,_xll.ohTrigger(trigger,$W$24))</f>
        <v>6.125306158509777E-3</v>
      </c>
      <c r="AG46" s="49">
        <f>_xll.qlIndexFixing($W$9,_xll.qlInterestRateIndexFixingDate($W$9,AB46,trigger),TRUE,trigger)</f>
        <v>6.3980231378995564E-3</v>
      </c>
      <c r="AH46" s="52">
        <f t="shared" si="1"/>
        <v>-2.7271697938977946</v>
      </c>
      <c r="AI46" s="52">
        <f t="shared" si="2"/>
        <v>1.0445229956401278</v>
      </c>
      <c r="BG46" s="102">
        <f>_xll.qlCalendarAdvance(calendar,BG45,"1D",,,trigger)</f>
        <v>42338</v>
      </c>
      <c r="BH46" s="71">
        <f>_xll.qlTenorBasisForwardRate($W$17,BG46,_xll.ohTrigger(trigger,$W$24))</f>
        <v>2.2232045434338431E-4</v>
      </c>
      <c r="BI46" s="71">
        <f>_xll.qlTenorBasisForwardRate($W$17,BG46,_xll.ohTrigger(trigger,$W$24))*_xll.qlInterpolationInterpolate($AI$1,BG46,,trigger)</f>
        <v>2.3245787178616543E-4</v>
      </c>
      <c r="BJ46" s="71">
        <f>_xll.qlIndexFixing($W$9,_xll.qlInterestRateIndexFixingDate($W$9,BG46,trigger),TRUE,trigger)</f>
        <v>2.3085471917220341E-4</v>
      </c>
      <c r="BK46" s="1">
        <f t="shared" si="5"/>
        <v>-1.6031526139620271E-6</v>
      </c>
    </row>
    <row r="47" spans="1:63" x14ac:dyDescent="0.2">
      <c r="A47" s="7" t="s">
        <v>38</v>
      </c>
      <c r="B47" s="7" t="s">
        <v>14</v>
      </c>
      <c r="C47" s="76"/>
      <c r="D47" s="7" t="s">
        <v>17</v>
      </c>
      <c r="E47" s="7" t="s">
        <v>16</v>
      </c>
      <c r="F47" s="7" t="s">
        <v>18</v>
      </c>
      <c r="G47" s="7" t="str">
        <f t="shared" si="8"/>
        <v>Euribor6M</v>
      </c>
      <c r="H47" s="9">
        <v>0</v>
      </c>
      <c r="I47" s="10" t="str">
        <f t="shared" si="12"/>
        <v>EURAB6E18Y_Quote</v>
      </c>
      <c r="J47" s="11" t="str">
        <f>_xll.qlSwapRateHelper2(,I47,2,A47,calendar,D47,E47,F47,$G$27,H47,B47,BaseCurve,,,,trigger)</f>
        <v>obj_005fb#0006</v>
      </c>
      <c r="K47" s="16" t="b">
        <v>1</v>
      </c>
      <c r="L47" s="19">
        <v>10</v>
      </c>
      <c r="M47" s="19">
        <v>1</v>
      </c>
      <c r="O47" s="26" t="str">
        <v>obj_005e9</v>
      </c>
      <c r="P47" s="26" t="str">
        <f>_xll.qlRateHelperQuoteName(O47,trigger)</f>
        <v>EURAB6E24Y_Quote</v>
      </c>
      <c r="Q47" s="31">
        <f>_xll.qlRateHelperRate(O47,trigger)</f>
        <v>1.521E-2</v>
      </c>
      <c r="R47" s="73">
        <f>_xll.qlRateHelperEarliestDate(O47,trigger)</f>
        <v>42279</v>
      </c>
      <c r="S47" s="73">
        <f>_xll.qlRateHelperPillarDate(O47,trigger)</f>
        <v>51046</v>
      </c>
      <c r="T47" s="37">
        <f>_xll.qlYieldTSDiscount($W$10,S47)</f>
        <v>0.71515421880234231</v>
      </c>
      <c r="Z47" s="1">
        <f t="shared" si="3"/>
        <v>44</v>
      </c>
      <c r="AA47" s="44" t="str">
        <f t="shared" si="4"/>
        <v>44M</v>
      </c>
      <c r="AB47" s="45">
        <f>_xll.qlCalendarAdvance(calendar,$AB$3,AA47,,,trigger)</f>
        <v>43619</v>
      </c>
      <c r="AC47" s="45">
        <f>_xll.qlInterestRateIndexMaturity($W$9,AB47,trigger)</f>
        <v>43802</v>
      </c>
      <c r="AD47" s="49">
        <f>_xll.qlTenorBasisValue($W$17,AB47,_xll.ohTrigger(trigger,$W$24))</f>
        <v>2.8295531439960684E-3</v>
      </c>
      <c r="AE47" s="49">
        <f>_xll.qlTenorBasisForwardRate($W$17,AB47,_xll.ohTrigger(trigger,$W$24))</f>
        <v>6.3457348804475929E-3</v>
      </c>
      <c r="AF47" s="49">
        <f>_xll.qlTenorBasisForwardRate2($W$17,AB47,AC47,_xll.ohTrigger(trigger,$W$24))</f>
        <v>6.3457348804475929E-3</v>
      </c>
      <c r="AG47" s="49">
        <f>_xll.qlIndexFixing($W$9,_xll.qlInterestRateIndexFixingDate($W$9,AB47,trigger),TRUE,trigger)</f>
        <v>6.645743665269206E-3</v>
      </c>
      <c r="AH47" s="52">
        <f t="shared" si="1"/>
        <v>-3.0000878482161313</v>
      </c>
      <c r="AI47" s="52">
        <f t="shared" si="2"/>
        <v>1.0472772327356437</v>
      </c>
      <c r="BG47" s="102">
        <f>_xll.qlCalendarAdvance(calendar,BG46,"1D",,,trigger)</f>
        <v>42339</v>
      </c>
      <c r="BH47" s="71">
        <f>_xll.qlTenorBasisForwardRate($W$17,BG47,_xll.ohTrigger(trigger,$W$24))</f>
        <v>2.2180854149116705E-4</v>
      </c>
      <c r="BI47" s="71">
        <f>_xll.qlTenorBasisForwardRate($W$17,BG47,_xll.ohTrigger(trigger,$W$24))*_xll.qlInterpolationInterpolate($AI$1,BG47,,trigger)</f>
        <v>2.3129743400045208E-4</v>
      </c>
      <c r="BJ47" s="71">
        <f>_xll.qlIndexFixing($W$9,_xll.qlInterestRateIndexFixingDate($W$9,BG47,trigger),TRUE,trigger)</f>
        <v>2.3039950412010222E-4</v>
      </c>
      <c r="BK47" s="1">
        <f t="shared" si="5"/>
        <v>-8.9792988034985964E-7</v>
      </c>
    </row>
    <row r="48" spans="1:63" x14ac:dyDescent="0.2">
      <c r="A48" s="7" t="s">
        <v>39</v>
      </c>
      <c r="B48" s="7" t="s">
        <v>14</v>
      </c>
      <c r="C48" s="76"/>
      <c r="D48" s="7" t="s">
        <v>17</v>
      </c>
      <c r="E48" s="7" t="s">
        <v>16</v>
      </c>
      <c r="F48" s="7" t="s">
        <v>18</v>
      </c>
      <c r="G48" s="7" t="str">
        <f t="shared" si="8"/>
        <v>Euribor6M</v>
      </c>
      <c r="H48" s="9">
        <v>0</v>
      </c>
      <c r="I48" s="10" t="str">
        <f t="shared" si="12"/>
        <v>EURAB6E19Y_Quote</v>
      </c>
      <c r="J48" s="11" t="str">
        <f>_xll.qlSwapRateHelper2(,I48,2,A48,calendar,D48,E48,F48,$G$27,H48,B48,BaseCurve,,,,trigger)</f>
        <v>obj_00608#0006</v>
      </c>
      <c r="K48" s="16" t="b">
        <v>1</v>
      </c>
      <c r="L48" s="19">
        <v>10</v>
      </c>
      <c r="M48" s="19">
        <v>1</v>
      </c>
      <c r="O48" s="26" t="str">
        <v>obj_005fa</v>
      </c>
      <c r="P48" s="26" t="str">
        <f>_xll.qlRateHelperQuoteName(O48,trigger)</f>
        <v>EURAB6E25Y_Quote</v>
      </c>
      <c r="Q48" s="31">
        <f>_xll.qlRateHelperRate(O48,trigger)</f>
        <v>1.523E-2</v>
      </c>
      <c r="R48" s="73">
        <f>_xll.qlRateHelperEarliestDate(O48,trigger)</f>
        <v>42279</v>
      </c>
      <c r="S48" s="73">
        <f>_xll.qlRateHelperPillarDate(O48,trigger)</f>
        <v>51411</v>
      </c>
      <c r="T48" s="37">
        <f>_xll.qlYieldTSDiscount($W$10,S48)</f>
        <v>0.70433742003019817</v>
      </c>
      <c r="Z48" s="1">
        <f t="shared" si="3"/>
        <v>45</v>
      </c>
      <c r="AA48" s="44" t="str">
        <f t="shared" si="4"/>
        <v>45M</v>
      </c>
      <c r="AB48" s="45">
        <f>_xll.qlCalendarAdvance(calendar,$AB$3,AA48,,,trigger)</f>
        <v>43648</v>
      </c>
      <c r="AC48" s="45">
        <f>_xll.qlInterestRateIndexMaturity($W$9,AB48,trigger)</f>
        <v>43832</v>
      </c>
      <c r="AD48" s="49">
        <f>_xll.qlTenorBasisValue($W$17,AB48,_xll.ohTrigger(trigger,$W$24))</f>
        <v>2.8283601542426302E-3</v>
      </c>
      <c r="AE48" s="49">
        <f>_xll.qlTenorBasisForwardRate($W$17,AB48,_xll.ohTrigger(trigger,$W$24))</f>
        <v>6.559046869131128E-3</v>
      </c>
      <c r="AF48" s="49">
        <f>_xll.qlTenorBasisForwardRate2($W$17,AB48,AC48,_xll.ohTrigger(trigger,$W$24))</f>
        <v>6.559046869131128E-3</v>
      </c>
      <c r="AG48" s="49">
        <f>_xll.qlIndexFixing($W$9,_xll.qlInterestRateIndexFixingDate($W$9,AB48,trigger),TRUE,trigger)</f>
        <v>6.8864636672288206E-3</v>
      </c>
      <c r="AH48" s="52">
        <f t="shared" si="1"/>
        <v>-3.2741679809769262</v>
      </c>
      <c r="AI48" s="52">
        <f t="shared" si="2"/>
        <v>1.0499183501247134</v>
      </c>
      <c r="BG48" s="102">
        <f>_xll.qlCalendarAdvance(calendar,BG47,"1D",,,trigger)</f>
        <v>42340</v>
      </c>
      <c r="BH48" s="71">
        <f>_xll.qlTenorBasisForwardRate($W$17,BG48,_xll.ohTrigger(trigger,$W$24))</f>
        <v>2.2116212174240002E-4</v>
      </c>
      <c r="BI48" s="71">
        <f>_xll.qlTenorBasisForwardRate($W$17,BG48,_xll.ohTrigger(trigger,$W$24))*_xll.qlInterpolationInterpolate($AI$1,BG48,,trigger)</f>
        <v>2.299999999998251E-4</v>
      </c>
      <c r="BJ48" s="71">
        <f>_xll.qlIndexFixing($W$9,_xll.qlInterestRateIndexFixingDate($W$9,BG48,trigger),TRUE,trigger)</f>
        <v>2.2999999999982507E-4</v>
      </c>
      <c r="BK48" s="1">
        <f t="shared" si="5"/>
        <v>0</v>
      </c>
    </row>
    <row r="49" spans="1:63" x14ac:dyDescent="0.2">
      <c r="A49" s="7" t="s">
        <v>40</v>
      </c>
      <c r="B49" s="7" t="s">
        <v>14</v>
      </c>
      <c r="C49" s="76"/>
      <c r="D49" s="7" t="s">
        <v>17</v>
      </c>
      <c r="E49" s="7" t="s">
        <v>16</v>
      </c>
      <c r="F49" s="7" t="s">
        <v>18</v>
      </c>
      <c r="G49" s="7" t="str">
        <f t="shared" si="8"/>
        <v>Euribor6M</v>
      </c>
      <c r="H49" s="9">
        <v>0</v>
      </c>
      <c r="I49" s="10" t="str">
        <f t="shared" si="12"/>
        <v>EURAB6E20Y_Quote</v>
      </c>
      <c r="J49" s="11" t="str">
        <f>_xll.qlSwapRateHelper2(,I49,2,A49,calendar,D49,E49,F49,$G$27,H49,B49,BaseCurve,,,,trigger)</f>
        <v>obj_005e1#0006</v>
      </c>
      <c r="K49" s="16" t="b">
        <v>1</v>
      </c>
      <c r="L49" s="19">
        <v>10</v>
      </c>
      <c r="M49" s="19">
        <v>1</v>
      </c>
      <c r="O49" s="26" t="str">
        <v>obj_00607</v>
      </c>
      <c r="P49" s="26" t="str">
        <f>_xll.qlRateHelperQuoteName(O49,trigger)</f>
        <v>EURAB6E26Y_Quote</v>
      </c>
      <c r="Q49" s="31">
        <f>_xll.qlRateHelperRate(O49,trigger)</f>
        <v>1.524E-2</v>
      </c>
      <c r="R49" s="73">
        <f>_xll.qlRateHelperEarliestDate(O49,trigger)</f>
        <v>42279</v>
      </c>
      <c r="S49" s="73">
        <f>_xll.qlRateHelperPillarDate(O49,trigger)</f>
        <v>51776</v>
      </c>
      <c r="T49" s="37">
        <f>_xll.qlYieldTSDiscount($W$10,S49)</f>
        <v>0.69383779349744668</v>
      </c>
      <c r="Z49" s="1">
        <f t="shared" si="3"/>
        <v>46</v>
      </c>
      <c r="AA49" s="44" t="str">
        <f t="shared" si="4"/>
        <v>46M</v>
      </c>
      <c r="AB49" s="45">
        <f>_xll.qlCalendarAdvance(calendar,$AB$3,AA49,,,trigger)</f>
        <v>43679</v>
      </c>
      <c r="AC49" s="45">
        <f>_xll.qlInterestRateIndexMaturity($W$9,AB49,trigger)</f>
        <v>43864</v>
      </c>
      <c r="AD49" s="49">
        <f>_xll.qlTenorBasisValue($W$17,AB49,_xll.ohTrigger(trigger,$W$24))</f>
        <v>2.8264374730061978E-3</v>
      </c>
      <c r="AE49" s="49">
        <f>_xll.qlTenorBasisForwardRate($W$17,AB49,_xll.ohTrigger(trigger,$W$24))</f>
        <v>6.7885737480679617E-3</v>
      </c>
      <c r="AF49" s="49">
        <f>_xll.qlTenorBasisForwardRate2($W$17,AB49,AC49,_xll.ohTrigger(trigger,$W$24))</f>
        <v>6.7885737480679617E-3</v>
      </c>
      <c r="AG49" s="49">
        <f>_xll.qlIndexFixing($W$9,_xll.qlInterestRateIndexFixingDate($W$9,AB49,trigger),TRUE,trigger)</f>
        <v>7.1440321212132424E-3</v>
      </c>
      <c r="AH49" s="52">
        <f t="shared" si="1"/>
        <v>-3.5545837314528064</v>
      </c>
      <c r="AI49" s="52">
        <f t="shared" si="2"/>
        <v>1.0523612744497981</v>
      </c>
      <c r="BG49" s="102">
        <f>_xll.qlCalendarAdvance(calendar,BG48,"1D",,,trigger)</f>
        <v>42341</v>
      </c>
      <c r="BH49" s="71">
        <f>_xll.qlTenorBasisForwardRate($W$17,BG49,_xll.ohTrigger(trigger,$W$24))</f>
        <v>2.2037406220783129E-4</v>
      </c>
      <c r="BI49" s="71">
        <f>_xll.qlTenorBasisForwardRate($W$17,BG49,_xll.ohTrigger(trigger,$W$24))*_xll.qlInterpolationInterpolate($AI$1,BG49,,trigger)</f>
        <v>2.300847655553501E-4</v>
      </c>
      <c r="BJ49" s="71">
        <f>_xll.qlIndexFixing($W$9,_xll.qlInterestRateIndexFixingDate($W$9,BG49,trigger),TRUE,trigger)</f>
        <v>2.2966650779766544E-4</v>
      </c>
      <c r="BK49" s="1">
        <f t="shared" si="5"/>
        <v>-4.1825775768465742E-7</v>
      </c>
    </row>
    <row r="50" spans="1:63" x14ac:dyDescent="0.2">
      <c r="A50" s="7" t="s">
        <v>41</v>
      </c>
      <c r="B50" s="7" t="s">
        <v>14</v>
      </c>
      <c r="C50" s="76"/>
      <c r="D50" s="7" t="s">
        <v>17</v>
      </c>
      <c r="E50" s="7" t="s">
        <v>16</v>
      </c>
      <c r="F50" s="7" t="s">
        <v>18</v>
      </c>
      <c r="G50" s="7" t="str">
        <f t="shared" si="8"/>
        <v>Euribor6M</v>
      </c>
      <c r="H50" s="9">
        <v>0</v>
      </c>
      <c r="I50" s="10" t="str">
        <f t="shared" si="12"/>
        <v>EURAB6E21Y_Quote</v>
      </c>
      <c r="J50" s="11" t="str">
        <f>_xll.qlSwapRateHelper2(,I50,2,A50,calendar,D50,E50,F50,$G$27,H50,B50,BaseCurve,,,,trigger)</f>
        <v>obj_005e2#0006</v>
      </c>
      <c r="K50" s="16" t="b">
        <v>1</v>
      </c>
      <c r="L50" s="19">
        <v>10</v>
      </c>
      <c r="M50" s="19">
        <v>1</v>
      </c>
      <c r="O50" s="26" t="str">
        <v>obj_005e0</v>
      </c>
      <c r="P50" s="26" t="str">
        <f>_xll.qlRateHelperQuoteName(O50,trigger)</f>
        <v>EURAB6E27Y_Quote</v>
      </c>
      <c r="Q50" s="31">
        <f>_xll.qlRateHelperRate(O50,trigger)</f>
        <v>1.525E-2</v>
      </c>
      <c r="R50" s="73">
        <f>_xll.qlRateHelperEarliestDate(O50,trigger)</f>
        <v>42279</v>
      </c>
      <c r="S50" s="73">
        <f>_xll.qlRateHelperPillarDate(O50,trigger)</f>
        <v>52141</v>
      </c>
      <c r="T50" s="37">
        <f>_xll.qlYieldTSDiscount($W$10,S50)</f>
        <v>0.68359222122583252</v>
      </c>
      <c r="Z50" s="1">
        <f t="shared" si="3"/>
        <v>47</v>
      </c>
      <c r="AA50" s="44" t="str">
        <f t="shared" si="4"/>
        <v>47M</v>
      </c>
      <c r="AB50" s="45">
        <f>_xll.qlCalendarAdvance(calendar,$AB$3,AA50,,,trigger)</f>
        <v>43710</v>
      </c>
      <c r="AC50" s="45">
        <f>_xll.qlInterestRateIndexMaturity($W$9,AB50,trigger)</f>
        <v>43892</v>
      </c>
      <c r="AD50" s="49">
        <f>_xll.qlTenorBasisValue($W$17,AB50,_xll.ohTrigger(trigger,$W$24))</f>
        <v>2.8238675319101256E-3</v>
      </c>
      <c r="AE50" s="49">
        <f>_xll.qlTenorBasisForwardRate($W$17,AB50,_xll.ohTrigger(trigger,$W$24))</f>
        <v>7.0061720874615213E-3</v>
      </c>
      <c r="AF50" s="49">
        <f>_xll.qlTenorBasisForwardRate2($W$17,AB50,AC50,_xll.ohTrigger(trigger,$W$24))</f>
        <v>7.0061720874615213E-3</v>
      </c>
      <c r="AG50" s="49">
        <f>_xll.qlIndexFixing($W$9,_xll.qlInterestRateIndexFixingDate($W$9,AB50,trigger),TRUE,trigger)</f>
        <v>7.3851290735121441E-3</v>
      </c>
      <c r="AH50" s="52">
        <f t="shared" si="1"/>
        <v>-3.7895698605062282</v>
      </c>
      <c r="AI50" s="52">
        <f t="shared" si="2"/>
        <v>1.0540890205550071</v>
      </c>
      <c r="BG50" s="102">
        <f>_xll.qlCalendarAdvance(calendar,BG49,"1D",,,trigger)</f>
        <v>42342</v>
      </c>
      <c r="BH50" s="71">
        <f>_xll.qlTenorBasisForwardRate($W$17,BG50,_xll.ohTrigger(trigger,$W$24))</f>
        <v>2.1909242507358177E-4</v>
      </c>
      <c r="BI50" s="71">
        <f>_xll.qlTenorBasisForwardRate($W$17,BG50,_xll.ohTrigger(trigger,$W$24))*_xll.qlInterpolationInterpolate($AI$1,BG50,,trigger)</f>
        <v>2.2964571108130416E-4</v>
      </c>
      <c r="BJ50" s="71">
        <f>_xll.qlIndexFixing($W$9,_xll.qlInterestRateIndexFixingDate($W$9,BG50,trigger),TRUE,trigger)</f>
        <v>2.2969748863517156E-4</v>
      </c>
      <c r="BK50" s="1">
        <f t="shared" si="5"/>
        <v>5.1777553867392518E-8</v>
      </c>
    </row>
    <row r="51" spans="1:63" x14ac:dyDescent="0.2">
      <c r="A51" s="7" t="s">
        <v>42</v>
      </c>
      <c r="B51" s="7" t="s">
        <v>14</v>
      </c>
      <c r="C51" s="76"/>
      <c r="D51" s="7" t="s">
        <v>17</v>
      </c>
      <c r="E51" s="7" t="s">
        <v>16</v>
      </c>
      <c r="F51" s="7" t="s">
        <v>18</v>
      </c>
      <c r="G51" s="7" t="str">
        <f t="shared" si="8"/>
        <v>Euribor6M</v>
      </c>
      <c r="H51" s="9">
        <v>0</v>
      </c>
      <c r="I51" s="10" t="str">
        <f t="shared" si="12"/>
        <v>EURAB6E22Y_Quote</v>
      </c>
      <c r="J51" s="11" t="str">
        <f>_xll.qlSwapRateHelper2(,I51,2,A51,calendar,D51,E51,F51,$G$27,H51,B51,BaseCurve,,,,trigger)</f>
        <v>obj_005e3#0006</v>
      </c>
      <c r="K51" s="16" t="b">
        <v>1</v>
      </c>
      <c r="L51" s="19">
        <v>10</v>
      </c>
      <c r="M51" s="19">
        <v>1</v>
      </c>
      <c r="O51" s="26" t="str">
        <v>obj_005ee</v>
      </c>
      <c r="P51" s="26" t="str">
        <f>_xll.qlRateHelperQuoteName(O51,trigger)</f>
        <v>EURAB6E28Y_Quote</v>
      </c>
      <c r="Q51" s="31">
        <f>_xll.qlRateHelperRate(O51,trigger)</f>
        <v>1.5260000000000001E-2</v>
      </c>
      <c r="R51" s="73">
        <f>_xll.qlRateHelperEarliestDate(O51,trigger)</f>
        <v>42279</v>
      </c>
      <c r="S51" s="73">
        <f>_xll.qlRateHelperPillarDate(O51,trigger)</f>
        <v>52506</v>
      </c>
      <c r="T51" s="37">
        <f>_xll.qlYieldTSDiscount($W$10,S51)</f>
        <v>0.67354837216378838</v>
      </c>
      <c r="Z51" s="1">
        <f t="shared" si="3"/>
        <v>48</v>
      </c>
      <c r="AA51" s="44" t="str">
        <f t="shared" si="4"/>
        <v>48M</v>
      </c>
      <c r="AB51" s="45">
        <f>_xll.qlCalendarAdvance(calendar,$AB$3,AA51,,,trigger)</f>
        <v>43740</v>
      </c>
      <c r="AC51" s="45">
        <f>_xll.qlInterestRateIndexMaturity($W$9,AB51,trigger)</f>
        <v>43923</v>
      </c>
      <c r="AD51" s="49">
        <f>_xll.qlTenorBasisValue($W$17,AB51,_xll.ohTrigger(trigger,$W$24))</f>
        <v>2.8207846351917176E-3</v>
      </c>
      <c r="AE51" s="49">
        <f>_xll.qlTenorBasisForwardRate($W$17,AB51,_xll.ohTrigger(trigger,$W$24))</f>
        <v>7.2369287484534903E-3</v>
      </c>
      <c r="AF51" s="49">
        <f>_xll.qlTenorBasisForwardRate2($W$17,AB51,AC51,_xll.ohTrigger(trigger,$W$24))</f>
        <v>7.2369287484534903E-3</v>
      </c>
      <c r="AG51" s="49">
        <f>_xll.qlIndexFixing($W$9,_xll.qlInterestRateIndexFixingDate($W$9,AB51,trigger),TRUE,trigger)</f>
        <v>7.634502744940876E-3</v>
      </c>
      <c r="AH51" s="52">
        <f t="shared" si="1"/>
        <v>-3.9757399648738567</v>
      </c>
      <c r="AI51" s="52">
        <f t="shared" si="2"/>
        <v>1.0549368399643766</v>
      </c>
      <c r="BG51" s="102">
        <f>_xll.qlCalendarAdvance(calendar,BG50,"1D",,,trigger)</f>
        <v>42345</v>
      </c>
      <c r="BH51" s="71">
        <f>_xll.qlTenorBasisForwardRate($W$17,BG51,_xll.ohTrigger(trigger,$W$24))</f>
        <v>2.1620388122522256E-4</v>
      </c>
      <c r="BI51" s="71">
        <f>_xll.qlTenorBasisForwardRate($W$17,BG51,_xll.ohTrigger(trigger,$W$24))*_xll.qlInterpolationInterpolate($AI$1,BG51,,trigger)</f>
        <v>2.2927964402447338E-4</v>
      </c>
      <c r="BJ51" s="71">
        <f>_xll.qlIndexFixing($W$9,_xll.qlInterestRateIndexFixingDate($W$9,BG51,trigger),TRUE,trigger)</f>
        <v>2.289881780450788E-4</v>
      </c>
      <c r="BK51" s="1">
        <f t="shared" si="5"/>
        <v>-2.914659793945844E-7</v>
      </c>
    </row>
    <row r="52" spans="1:63" x14ac:dyDescent="0.2">
      <c r="A52" s="7" t="s">
        <v>43</v>
      </c>
      <c r="B52" s="7" t="s">
        <v>14</v>
      </c>
      <c r="C52" s="76"/>
      <c r="D52" s="7" t="s">
        <v>17</v>
      </c>
      <c r="E52" s="7" t="s">
        <v>16</v>
      </c>
      <c r="F52" s="7" t="s">
        <v>18</v>
      </c>
      <c r="G52" s="7" t="str">
        <f t="shared" si="8"/>
        <v>Euribor6M</v>
      </c>
      <c r="H52" s="9">
        <v>0</v>
      </c>
      <c r="I52" s="10" t="str">
        <f t="shared" si="12"/>
        <v>EURAB6E23Y_Quote</v>
      </c>
      <c r="J52" s="11" t="str">
        <f>_xll.qlSwapRateHelper2(,I52,2,A52,calendar,D52,E52,F52,$G$27,H52,B52,BaseCurve,,,,trigger)</f>
        <v>obj_005db#0006</v>
      </c>
      <c r="K52" s="16" t="b">
        <v>1</v>
      </c>
      <c r="L52" s="19">
        <v>10</v>
      </c>
      <c r="M52" s="19">
        <v>1</v>
      </c>
      <c r="O52" s="26" t="str">
        <v>obj_005ef</v>
      </c>
      <c r="P52" s="26" t="str">
        <f>_xll.qlRateHelperQuoteName(O52,trigger)</f>
        <v>EURAB6E29Y_Quote</v>
      </c>
      <c r="Q52" s="31">
        <f>_xll.qlRateHelperRate(O52,trigger)</f>
        <v>1.5260000000000001E-2</v>
      </c>
      <c r="R52" s="73">
        <f>_xll.qlRateHelperEarliestDate(O52,trigger)</f>
        <v>42279</v>
      </c>
      <c r="S52" s="73">
        <f>_xll.qlRateHelperPillarDate(O52,trigger)</f>
        <v>52873</v>
      </c>
      <c r="T52" s="37">
        <f>_xll.qlYieldTSDiscount($W$10,S52)</f>
        <v>0.66359407206457321</v>
      </c>
      <c r="Z52" s="1">
        <f t="shared" si="3"/>
        <v>49</v>
      </c>
      <c r="AA52" s="44" t="str">
        <f t="shared" si="4"/>
        <v>49M</v>
      </c>
      <c r="AB52" s="45">
        <f>_xll.qlCalendarAdvance(calendar,$AB$3,AA52,,,trigger)</f>
        <v>43773</v>
      </c>
      <c r="AC52" s="45">
        <f>_xll.qlInterestRateIndexMaturity($W$9,AB52,trigger)</f>
        <v>43955</v>
      </c>
      <c r="AD52" s="49">
        <f>_xll.qlTenorBasisValue($W$17,AB52,_xll.ohTrigger(trigger,$W$24))</f>
        <v>2.8167396293225671E-3</v>
      </c>
      <c r="AE52" s="49">
        <f>_xll.qlTenorBasisForwardRate($W$17,AB52,_xll.ohTrigger(trigger,$W$24))</f>
        <v>7.4901428622416062E-3</v>
      </c>
      <c r="AF52" s="49">
        <f>_xll.qlTenorBasisForwardRate2($W$17,AB52,AC52,_xll.ohTrigger(trigger,$W$24))</f>
        <v>7.4901428622416062E-3</v>
      </c>
      <c r="AG52" s="49">
        <f>_xll.qlIndexFixing($W$9,_xll.qlInterestRateIndexFixingDate($W$9,AB52,trigger),TRUE,trigger)</f>
        <v>7.8994751642479273E-3</v>
      </c>
      <c r="AH52" s="52">
        <f t="shared" si="1"/>
        <v>-4.0933230200632114</v>
      </c>
      <c r="AI52" s="52">
        <f t="shared" si="2"/>
        <v>1.0546494652418177</v>
      </c>
      <c r="BG52" s="102">
        <f>_xll.qlCalendarAdvance(calendar,BG51,"1D",,,trigger)</f>
        <v>42346</v>
      </c>
      <c r="BH52" s="71">
        <f>_xll.qlTenorBasisForwardRate($W$17,BG52,_xll.ohTrigger(trigger,$W$24))</f>
        <v>2.1503316603136371E-4</v>
      </c>
      <c r="BI52" s="71">
        <f>_xll.qlTenorBasisForwardRate($W$17,BG52,_xll.ohTrigger(trigger,$W$24))*_xll.qlInterpolationInterpolate($AI$1,BG52,,trigger)</f>
        <v>2.2892052546766336E-4</v>
      </c>
      <c r="BJ52" s="71">
        <f>_xll.qlIndexFixing($W$9,_xll.qlInterestRateIndexFixingDate($W$9,BG52,trigger),TRUE,trigger)</f>
        <v>2.289579798684419E-4</v>
      </c>
      <c r="BK52" s="1">
        <f t="shared" si="5"/>
        <v>3.7454400778546768E-8</v>
      </c>
    </row>
    <row r="53" spans="1:63" x14ac:dyDescent="0.2">
      <c r="A53" s="7" t="s">
        <v>44</v>
      </c>
      <c r="B53" s="7" t="s">
        <v>14</v>
      </c>
      <c r="C53" s="76"/>
      <c r="D53" s="7" t="s">
        <v>17</v>
      </c>
      <c r="E53" s="7" t="s">
        <v>16</v>
      </c>
      <c r="F53" s="7" t="s">
        <v>18</v>
      </c>
      <c r="G53" s="7" t="str">
        <f t="shared" si="8"/>
        <v>Euribor6M</v>
      </c>
      <c r="H53" s="9">
        <v>0</v>
      </c>
      <c r="I53" s="10" t="str">
        <f t="shared" si="12"/>
        <v>EURAB6E24Y_Quote</v>
      </c>
      <c r="J53" s="11" t="str">
        <f>_xll.qlSwapRateHelper2(,I53,2,A53,calendar,D53,E53,F53,$G$27,H53,B53,BaseCurve,,,,trigger)</f>
        <v>obj_005e9#0006</v>
      </c>
      <c r="K53" s="16" t="b">
        <v>1</v>
      </c>
      <c r="L53" s="19">
        <v>10</v>
      </c>
      <c r="M53" s="19">
        <v>1</v>
      </c>
      <c r="O53" s="26" t="str">
        <v>obj_005f0</v>
      </c>
      <c r="P53" s="26" t="str">
        <f>_xll.qlRateHelperQuoteName(O53,trigger)</f>
        <v>EURAB6E30Y_Quote</v>
      </c>
      <c r="Q53" s="31">
        <f>_xll.qlRateHelperRate(O53,trigger)</f>
        <v>1.5270000000000001E-2</v>
      </c>
      <c r="R53" s="73">
        <f>_xll.qlRateHelperEarliestDate(O53,trigger)</f>
        <v>42279</v>
      </c>
      <c r="S53" s="73">
        <f>_xll.qlRateHelperPillarDate(O53,trigger)</f>
        <v>53237</v>
      </c>
      <c r="T53" s="37">
        <f>_xll.qlYieldTSDiscount($W$10,S53)</f>
        <v>0.65380080923430572</v>
      </c>
      <c r="Z53" s="1">
        <f t="shared" si="3"/>
        <v>50</v>
      </c>
      <c r="AA53" s="44" t="str">
        <f t="shared" si="4"/>
        <v>50M</v>
      </c>
      <c r="AB53" s="45">
        <f>_xll.qlCalendarAdvance(calendar,$AB$3,AA53,,,trigger)</f>
        <v>43801</v>
      </c>
      <c r="AC53" s="45">
        <f>_xll.qlInterestRateIndexMaturity($W$9,AB53,trigger)</f>
        <v>43984</v>
      </c>
      <c r="AD53" s="49">
        <f>_xll.qlTenorBasisValue($W$17,AB53,_xll.ohTrigger(trigger,$W$24))</f>
        <v>2.8127882925975513E-3</v>
      </c>
      <c r="AE53" s="49">
        <f>_xll.qlTenorBasisForwardRate($W$17,AB53,_xll.ohTrigger(trigger,$W$24))</f>
        <v>7.7197094904571887E-3</v>
      </c>
      <c r="AF53" s="49">
        <f>_xll.qlTenorBasisForwardRate2($W$17,AB53,AC53,_xll.ohTrigger(trigger,$W$24))</f>
        <v>7.7197094904571887E-3</v>
      </c>
      <c r="AG53" s="49">
        <f>_xll.qlIndexFixing($W$9,_xll.qlInterestRateIndexFixingDate($W$9,AB53,trigger),TRUE,trigger)</f>
        <v>8.131185398492188E-3</v>
      </c>
      <c r="AH53" s="52">
        <f t="shared" si="1"/>
        <v>-4.1147590803499927</v>
      </c>
      <c r="AI53" s="52">
        <f t="shared" si="2"/>
        <v>1.0533019938824966</v>
      </c>
      <c r="BG53" s="102">
        <f>_xll.qlCalendarAdvance(calendar,BG52,"1D",,,trigger)</f>
        <v>42347</v>
      </c>
      <c r="BH53" s="71">
        <f>_xll.qlTenorBasisForwardRate($W$17,BG53,_xll.ohTrigger(trigger,$W$24))</f>
        <v>2.1386761272197664E-4</v>
      </c>
      <c r="BI53" s="71">
        <f>_xll.qlTenorBasisForwardRate($W$17,BG53,_xll.ohTrigger(trigger,$W$24))*_xll.qlInterpolationInterpolate($AI$1,BG53,,trigger)</f>
        <v>2.2855731515893007E-4</v>
      </c>
      <c r="BJ53" s="71">
        <f>_xll.qlIndexFixing($W$9,_xll.qlInterestRateIndexFixingDate($W$9,BG53,trigger),TRUE,trigger)</f>
        <v>2.2897389217161099E-4</v>
      </c>
      <c r="BK53" s="1">
        <f t="shared" si="5"/>
        <v>4.1657701268092598E-7</v>
      </c>
    </row>
    <row r="54" spans="1:63" x14ac:dyDescent="0.2">
      <c r="A54" s="7" t="s">
        <v>45</v>
      </c>
      <c r="B54" s="7" t="s">
        <v>14</v>
      </c>
      <c r="C54" s="76"/>
      <c r="D54" s="7" t="s">
        <v>17</v>
      </c>
      <c r="E54" s="7" t="s">
        <v>16</v>
      </c>
      <c r="F54" s="7" t="s">
        <v>18</v>
      </c>
      <c r="G54" s="7" t="str">
        <f t="shared" si="8"/>
        <v>Euribor6M</v>
      </c>
      <c r="H54" s="9">
        <v>0</v>
      </c>
      <c r="I54" s="10" t="str">
        <f t="shared" si="12"/>
        <v>EURAB6E25Y_Quote</v>
      </c>
      <c r="J54" s="11" t="str">
        <f>_xll.qlSwapRateHelper2(,I54,2,A54,calendar,D54,E54,F54,$G$27,H54,B54,BaseCurve,,,,trigger)</f>
        <v>obj_005fa#0006</v>
      </c>
      <c r="K54" s="16" t="b">
        <v>1</v>
      </c>
      <c r="L54" s="19">
        <v>10</v>
      </c>
      <c r="M54" s="19">
        <v>1</v>
      </c>
      <c r="O54" s="26" t="str">
        <v>obj_005e8</v>
      </c>
      <c r="P54" s="26" t="str">
        <f>_xll.qlRateHelperQuoteName(O54,trigger)</f>
        <v>EURAB6E35Y_Quote</v>
      </c>
      <c r="Q54" s="31">
        <f>_xll.qlRateHelperRate(O54,trigger)</f>
        <v>1.533E-2</v>
      </c>
      <c r="R54" s="73">
        <f>_xll.qlRateHelperEarliestDate(O54,trigger)</f>
        <v>42279</v>
      </c>
      <c r="S54" s="73">
        <f>_xll.qlRateHelperPillarDate(O54,trigger)</f>
        <v>55064</v>
      </c>
      <c r="T54" s="37">
        <f>_xll.qlYieldTSDiscount($W$10,S54)</f>
        <v>0.60562771935607851</v>
      </c>
      <c r="Z54" s="1">
        <f t="shared" si="3"/>
        <v>51</v>
      </c>
      <c r="AA54" s="44" t="str">
        <f t="shared" si="4"/>
        <v>51M</v>
      </c>
      <c r="AB54" s="45">
        <f>_xll.qlCalendarAdvance(calendar,$AB$3,AA54,,,trigger)</f>
        <v>43832</v>
      </c>
      <c r="AC54" s="45">
        <f>_xll.qlInterestRateIndexMaturity($W$9,AB54,trigger)</f>
        <v>44014</v>
      </c>
      <c r="AD54" s="49">
        <f>_xll.qlTenorBasisValue($W$17,AB54,_xll.ohTrigger(trigger,$W$24))</f>
        <v>2.8078765460246916E-3</v>
      </c>
      <c r="AE54" s="49">
        <f>_xll.qlTenorBasisForwardRate($W$17,AB54,_xll.ohTrigger(trigger,$W$24))</f>
        <v>7.9726754683259096E-3</v>
      </c>
      <c r="AF54" s="49">
        <f>_xll.qlTenorBasisForwardRate2($W$17,AB54,AC54,_xll.ohTrigger(trigger,$W$24))</f>
        <v>7.9726754683259096E-3</v>
      </c>
      <c r="AG54" s="49">
        <f>_xll.qlIndexFixing($W$9,_xll.qlInterestRateIndexFixingDate($W$9,AB54,trigger),TRUE,trigger)</f>
        <v>8.3779261713964725E-3</v>
      </c>
      <c r="AH54" s="52">
        <f t="shared" si="1"/>
        <v>-4.0525070307056295</v>
      </c>
      <c r="AI54" s="52">
        <f t="shared" si="2"/>
        <v>1.0508299509594434</v>
      </c>
      <c r="BG54" s="102">
        <f>_xll.qlCalendarAdvance(calendar,BG53,"1D",,,trigger)</f>
        <v>42348</v>
      </c>
      <c r="BH54" s="71">
        <f>_xll.qlTenorBasisForwardRate($W$17,BG54,_xll.ohTrigger(trigger,$W$24))</f>
        <v>2.1273335094719893E-4</v>
      </c>
      <c r="BI54" s="71">
        <f>_xll.qlTenorBasisForwardRate($W$17,BG54,_xll.ohTrigger(trigger,$W$24))*_xll.qlInterpolationInterpolate($AI$1,BG54,,trigger)</f>
        <v>2.2821810825916672E-4</v>
      </c>
      <c r="BJ54" s="71">
        <f>_xll.qlIndexFixing($W$9,_xll.qlInterestRateIndexFixingDate($W$9,BG54,trigger),TRUE,trigger)</f>
        <v>2.2903117682644488E-4</v>
      </c>
      <c r="BK54" s="1">
        <f t="shared" si="5"/>
        <v>8.1306856727816467E-7</v>
      </c>
    </row>
    <row r="55" spans="1:63" x14ac:dyDescent="0.2">
      <c r="A55" s="7" t="s">
        <v>46</v>
      </c>
      <c r="B55" s="7" t="s">
        <v>14</v>
      </c>
      <c r="C55" s="76"/>
      <c r="D55" s="7" t="s">
        <v>17</v>
      </c>
      <c r="E55" s="7" t="s">
        <v>16</v>
      </c>
      <c r="F55" s="7" t="s">
        <v>18</v>
      </c>
      <c r="G55" s="7" t="str">
        <f t="shared" si="8"/>
        <v>Euribor6M</v>
      </c>
      <c r="H55" s="9">
        <v>0</v>
      </c>
      <c r="I55" s="10" t="str">
        <f t="shared" si="12"/>
        <v>EURAB6E26Y_Quote</v>
      </c>
      <c r="J55" s="11" t="str">
        <f>_xll.qlSwapRateHelper2(,I55,2,A55,calendar,D55,E55,F55,$G$27,H55,B55,BaseCurve,,,,trigger)</f>
        <v>obj_00607#0006</v>
      </c>
      <c r="K55" s="16" t="b">
        <v>1</v>
      </c>
      <c r="L55" s="19">
        <v>10</v>
      </c>
      <c r="M55" s="19">
        <v>1</v>
      </c>
      <c r="O55" s="26" t="str">
        <v>obj_005f9</v>
      </c>
      <c r="P55" s="26" t="str">
        <f>_xll.qlRateHelperQuoteName(O55,trigger)</f>
        <v>EURAB6E40Y_Quote</v>
      </c>
      <c r="Q55" s="31">
        <f>_xll.qlRateHelperRate(O55,trigger)</f>
        <v>1.5300000000000001E-2</v>
      </c>
      <c r="R55" s="73">
        <f>_xll.qlRateHelperEarliestDate(O55,trigger)</f>
        <v>42279</v>
      </c>
      <c r="S55" s="73">
        <f>_xll.qlRateHelperPillarDate(O55,trigger)</f>
        <v>56891</v>
      </c>
      <c r="T55" s="37">
        <f>_xll.qlYieldTSDiscount($W$10,S55)</f>
        <v>0.5627234152145224</v>
      </c>
      <c r="Z55" s="1">
        <f t="shared" si="3"/>
        <v>52</v>
      </c>
      <c r="AA55" s="44" t="str">
        <f t="shared" si="4"/>
        <v>52M</v>
      </c>
      <c r="AB55" s="45">
        <f>_xll.qlCalendarAdvance(calendar,$AB$3,AA55,,,trigger)</f>
        <v>43864</v>
      </c>
      <c r="AC55" s="45">
        <f>_xll.qlInterestRateIndexMaturity($W$9,AB55,trigger)</f>
        <v>44046</v>
      </c>
      <c r="AD55" s="49">
        <f>_xll.qlTenorBasisValue($W$17,AB55,_xll.ohTrigger(trigger,$W$24))</f>
        <v>2.8022345299697992E-3</v>
      </c>
      <c r="AE55" s="49">
        <f>_xll.qlTenorBasisForwardRate($W$17,AB55,_xll.ohTrigger(trigger,$W$24))</f>
        <v>8.2472745893812996E-3</v>
      </c>
      <c r="AF55" s="49">
        <f>_xll.qlTenorBasisForwardRate2($W$17,AB55,AC55,_xll.ohTrigger(trigger,$W$24))</f>
        <v>8.2472745893812996E-3</v>
      </c>
      <c r="AG55" s="49">
        <f>_xll.qlIndexFixing($W$9,_xll.qlInterestRateIndexFixingDate($W$9,AB55,trigger),TRUE,trigger)</f>
        <v>8.6353862160981135E-3</v>
      </c>
      <c r="AH55" s="52">
        <f t="shared" si="1"/>
        <v>-3.8811162671681387</v>
      </c>
      <c r="AI55" s="52">
        <f t="shared" si="2"/>
        <v>1.0470593797394019</v>
      </c>
      <c r="BG55" s="102">
        <f>_xll.qlCalendarAdvance(calendar,BG54,"1D",,,trigger)</f>
        <v>42349</v>
      </c>
      <c r="BH55" s="71">
        <f>_xll.qlTenorBasisForwardRate($W$17,BG55,_xll.ohTrigger(trigger,$W$24))</f>
        <v>2.1130786525909104E-4</v>
      </c>
      <c r="BI55" s="71">
        <f>_xll.qlTenorBasisForwardRate($W$17,BG55,_xll.ohTrigger(trigger,$W$24))*_xll.qlInterpolationInterpolate($AI$1,BG55,,trigger)</f>
        <v>2.2755597533760452E-4</v>
      </c>
      <c r="BJ55" s="71">
        <f>_xll.qlIndexFixing($W$9,_xll.qlInterestRateIndexFixingDate($W$9,BG55,trigger),TRUE,trigger)</f>
        <v>2.3051535866719527E-4</v>
      </c>
      <c r="BK55" s="1">
        <f t="shared" si="5"/>
        <v>2.9593833295907495E-6</v>
      </c>
    </row>
    <row r="56" spans="1:63" x14ac:dyDescent="0.2">
      <c r="A56" s="7" t="s">
        <v>47</v>
      </c>
      <c r="B56" s="7" t="s">
        <v>14</v>
      </c>
      <c r="C56" s="76"/>
      <c r="D56" s="7" t="s">
        <v>17</v>
      </c>
      <c r="E56" s="7" t="s">
        <v>16</v>
      </c>
      <c r="F56" s="7" t="s">
        <v>18</v>
      </c>
      <c r="G56" s="7" t="str">
        <f t="shared" si="8"/>
        <v>Euribor6M</v>
      </c>
      <c r="H56" s="9">
        <v>0</v>
      </c>
      <c r="I56" s="10" t="str">
        <f t="shared" si="12"/>
        <v>EURAB6E27Y_Quote</v>
      </c>
      <c r="J56" s="11" t="str">
        <f>_xll.qlSwapRateHelper2(,I56,2,A56,calendar,D56,E56,F56,$G$27,H56,B56,BaseCurve,,,,trigger)</f>
        <v>obj_005e0#0006</v>
      </c>
      <c r="K56" s="16" t="b">
        <v>1</v>
      </c>
      <c r="L56" s="19">
        <v>10</v>
      </c>
      <c r="M56" s="19">
        <v>1</v>
      </c>
      <c r="O56" s="26" t="str">
        <v>obj_00606</v>
      </c>
      <c r="P56" s="26" t="str">
        <f>_xll.qlRateHelperQuoteName(O56,trigger)</f>
        <v>EURAB6E50Y_Quote</v>
      </c>
      <c r="Q56" s="31">
        <f>_xll.qlRateHelperRate(O56,trigger)</f>
        <v>1.4839999999999999E-2</v>
      </c>
      <c r="R56" s="73">
        <f>_xll.qlRateHelperEarliestDate(O56,trigger)</f>
        <v>42279</v>
      </c>
      <c r="S56" s="73">
        <f>_xll.qlRateHelperPillarDate(O56,trigger)</f>
        <v>60542</v>
      </c>
      <c r="T56" s="37">
        <f>_xll.qlYieldTSDiscount($W$10,S56)</f>
        <v>0.49997213174356575</v>
      </c>
      <c r="Z56" s="1">
        <f t="shared" si="3"/>
        <v>53</v>
      </c>
      <c r="AA56" s="44" t="str">
        <f t="shared" si="4"/>
        <v>53M</v>
      </c>
      <c r="AB56" s="45">
        <f>_xll.qlCalendarAdvance(calendar,$AB$3,AA56,,,trigger)</f>
        <v>43892</v>
      </c>
      <c r="AC56" s="45">
        <f>_xll.qlInterestRateIndexMaturity($W$9,AB56,trigger)</f>
        <v>44076</v>
      </c>
      <c r="AD56" s="49">
        <f>_xll.qlTenorBasisValue($W$17,AB56,_xll.ohTrigger(trigger,$W$24))</f>
        <v>2.7968376208717997E-3</v>
      </c>
      <c r="AE56" s="49">
        <f>_xll.qlTenorBasisForwardRate($W$17,AB56,_xll.ohTrigger(trigger,$W$24))</f>
        <v>8.5048952243298847E-3</v>
      </c>
      <c r="AF56" s="49">
        <f>_xll.qlTenorBasisForwardRate2($W$17,AB56,AC56,_xll.ohTrigger(trigger,$W$24))</f>
        <v>8.5048952243298847E-3</v>
      </c>
      <c r="AG56" s="49">
        <f>_xll.qlIndexFixing($W$9,_xll.qlInterestRateIndexFixingDate($W$9,AB56,trigger),TRUE,trigger)</f>
        <v>8.8672821927722779E-3</v>
      </c>
      <c r="AH56" s="52">
        <f t="shared" si="1"/>
        <v>-3.6238696844239326</v>
      </c>
      <c r="AI56" s="52">
        <f t="shared" si="2"/>
        <v>1.0426092219696859</v>
      </c>
      <c r="BG56" s="102">
        <f>_xll.qlCalendarAdvance(calendar,BG55,"1D",,,trigger)</f>
        <v>42352</v>
      </c>
      <c r="BH56" s="71">
        <f>_xll.qlTenorBasisForwardRate($W$17,BG56,_xll.ohTrigger(trigger,$W$24))</f>
        <v>2.0858315355620226E-4</v>
      </c>
      <c r="BI56" s="71">
        <f>_xll.qlTenorBasisForwardRate($W$17,BG56,_xll.ohTrigger(trigger,$W$24))*_xll.qlInterpolationInterpolate($AI$1,BG56,,trigger)</f>
        <v>2.2718954872225325E-4</v>
      </c>
      <c r="BJ56" s="71">
        <f>_xll.qlIndexFixing($W$9,_xll.qlInterestRateIndexFixingDate($W$9,BG56,trigger),TRUE,trigger)</f>
        <v>2.2958094600482339E-4</v>
      </c>
      <c r="BK56" s="1">
        <f t="shared" si="5"/>
        <v>2.3913972825701478E-6</v>
      </c>
    </row>
    <row r="57" spans="1:63" x14ac:dyDescent="0.2">
      <c r="A57" s="7" t="s">
        <v>48</v>
      </c>
      <c r="B57" s="7" t="s">
        <v>14</v>
      </c>
      <c r="C57" s="76"/>
      <c r="D57" s="7" t="s">
        <v>17</v>
      </c>
      <c r="E57" s="7" t="s">
        <v>16</v>
      </c>
      <c r="F57" s="7" t="s">
        <v>18</v>
      </c>
      <c r="G57" s="7" t="str">
        <f t="shared" si="8"/>
        <v>Euribor6M</v>
      </c>
      <c r="H57" s="9">
        <v>0</v>
      </c>
      <c r="I57" s="10" t="str">
        <f t="shared" si="12"/>
        <v>EURAB6E28Y_Quote</v>
      </c>
      <c r="J57" s="11" t="str">
        <f>_xll.qlSwapRateHelper2(,I57,2,A57,calendar,D57,E57,F57,$G$27,H57,B57,BaseCurve,,,,trigger)</f>
        <v>obj_005ee#0006</v>
      </c>
      <c r="K57" s="16" t="b">
        <v>1</v>
      </c>
      <c r="L57" s="19">
        <v>10</v>
      </c>
      <c r="M57" s="19">
        <v>1</v>
      </c>
      <c r="O57" s="26" t="str">
        <v>obj_005df</v>
      </c>
      <c r="P57" s="26" t="str">
        <f>_xll.qlRateHelperQuoteName(O57,trigger)</f>
        <v>EURAB6E60Y_Quote</v>
      </c>
      <c r="Q57" s="31">
        <f>_xll.qlRateHelperRate(O57,trigger)</f>
        <v>1.4689999999999998E-2</v>
      </c>
      <c r="R57" s="73">
        <f>_xll.qlRateHelperEarliestDate(O57,trigger)</f>
        <v>42279</v>
      </c>
      <c r="S57" s="73">
        <f>_xll.qlRateHelperPillarDate(O57,trigger)</f>
        <v>64194</v>
      </c>
      <c r="T57" s="37">
        <f>_xll.qlYieldTSDiscount($W$10,S57)</f>
        <v>0.43815582143567244</v>
      </c>
      <c r="Z57" s="1">
        <f t="shared" si="3"/>
        <v>54</v>
      </c>
      <c r="AA57" s="44" t="str">
        <f t="shared" si="4"/>
        <v>54M</v>
      </c>
      <c r="AB57" s="45">
        <f>_xll.qlCalendarAdvance(calendar,$AB$3,AA57,,,trigger)</f>
        <v>43923</v>
      </c>
      <c r="AC57" s="45">
        <f>_xll.qlInterestRateIndexMaturity($W$9,AB57,trigger)</f>
        <v>44106</v>
      </c>
      <c r="AD57" s="49">
        <f>_xll.qlTenorBasisValue($W$17,AB57,_xll.ohTrigger(trigger,$W$24))</f>
        <v>2.7903789050141236E-3</v>
      </c>
      <c r="AE57" s="49">
        <f>_xll.qlTenorBasisForwardRate($W$17,AB57,_xll.ohTrigger(trigger,$W$24))</f>
        <v>8.7839112949965534E-3</v>
      </c>
      <c r="AF57" s="49">
        <f>_xll.qlTenorBasisForwardRate2($W$17,AB57,AC57,_xll.ohTrigger(trigger,$W$24))</f>
        <v>8.7839112949965534E-3</v>
      </c>
      <c r="AG57" s="49">
        <f>_xll.qlIndexFixing($W$9,_xll.qlInterestRateIndexFixingDate($W$9,AB57,trigger),TRUE,trigger)</f>
        <v>9.1090460862704326E-3</v>
      </c>
      <c r="AH57" s="52">
        <f t="shared" si="1"/>
        <v>-3.2513479127387925</v>
      </c>
      <c r="AI57" s="52">
        <f t="shared" si="2"/>
        <v>1.0370148081366761</v>
      </c>
      <c r="BG57" s="102">
        <f>_xll.qlCalendarAdvance(calendar,BG56,"1D",,,trigger)</f>
        <v>42353</v>
      </c>
      <c r="BH57" s="71">
        <f>_xll.qlTenorBasisForwardRate($W$17,BG57,_xll.ohTrigger(trigger,$W$24))</f>
        <v>2.0764725479443442E-4</v>
      </c>
      <c r="BI57" s="71">
        <f>_xll.qlTenorBasisForwardRate($W$17,BG57,_xll.ohTrigger(trigger,$W$24))*_xll.qlInterpolationInterpolate($AI$1,BG57,,trigger)</f>
        <v>2.2702225596654869E-4</v>
      </c>
      <c r="BJ57" s="71">
        <f>_xll.qlIndexFixing($W$9,_xll.qlInterestRateIndexFixingDate($W$9,BG57,trigger),TRUE,trigger)</f>
        <v>2.2977569009103571E-4</v>
      </c>
      <c r="BK57" s="1">
        <f t="shared" si="5"/>
        <v>2.7534341244870154E-6</v>
      </c>
    </row>
    <row r="58" spans="1:63" x14ac:dyDescent="0.2">
      <c r="A58" s="7" t="s">
        <v>49</v>
      </c>
      <c r="B58" s="7" t="s">
        <v>14</v>
      </c>
      <c r="C58" s="76"/>
      <c r="D58" s="7" t="s">
        <v>17</v>
      </c>
      <c r="E58" s="7" t="s">
        <v>16</v>
      </c>
      <c r="F58" s="7" t="s">
        <v>18</v>
      </c>
      <c r="G58" s="7" t="str">
        <f t="shared" si="8"/>
        <v>Euribor6M</v>
      </c>
      <c r="H58" s="9">
        <v>0</v>
      </c>
      <c r="I58" s="10" t="str">
        <f t="shared" si="12"/>
        <v>EURAB6E29Y_Quote</v>
      </c>
      <c r="J58" s="11" t="str">
        <f>_xll.qlSwapRateHelper2(,I58,2,A58,calendar,D58,E58,F58,$G$27,H58,B58,BaseCurve,,,,trigger)</f>
        <v>obj_005ef#0006</v>
      </c>
      <c r="K58" s="16" t="b">
        <v>1</v>
      </c>
      <c r="L58" s="19">
        <v>10</v>
      </c>
      <c r="M58" s="19">
        <v>1</v>
      </c>
      <c r="O58" s="26" t="e">
        <v>#N/A</v>
      </c>
      <c r="P58" s="26" t="e">
        <f>_xll.qlRateHelperQuoteName(O58,trigger)</f>
        <v>#VALUE!</v>
      </c>
      <c r="Q58" s="31" t="e">
        <f>_xll.qlRateHelperRate(O58,trigger)</f>
        <v>#VALUE!</v>
      </c>
      <c r="R58" s="73" t="e">
        <f>_xll.qlRateHelperEarliestDate(O58,trigger)</f>
        <v>#VALUE!</v>
      </c>
      <c r="S58" s="73" t="e">
        <f>_xll.qlRateHelperPillarDate(O58,trigger)</f>
        <v>#VALUE!</v>
      </c>
      <c r="T58" s="37" t="e">
        <f>_xll.qlYieldTSDiscount($W$10,S58)</f>
        <v>#NUM!</v>
      </c>
      <c r="Z58" s="1">
        <f t="shared" si="3"/>
        <v>55</v>
      </c>
      <c r="AA58" s="44" t="str">
        <f t="shared" si="4"/>
        <v>55M</v>
      </c>
      <c r="AB58" s="45">
        <f>_xll.qlCalendarAdvance(calendar,$AB$3,AA58,,,trigger)</f>
        <v>43955</v>
      </c>
      <c r="AC58" s="45">
        <f>_xll.qlInterestRateIndexMaturity($W$9,AB58,trigger)</f>
        <v>44139</v>
      </c>
      <c r="AD58" s="49">
        <f>_xll.qlTenorBasisValue($W$17,AB58,_xll.ohTrigger(trigger,$W$24))</f>
        <v>2.7831975249272322E-3</v>
      </c>
      <c r="AE58" s="49">
        <f>_xll.qlTenorBasisForwardRate($W$17,AB58,_xll.ohTrigger(trigger,$W$24))</f>
        <v>9.0916095348005169E-3</v>
      </c>
      <c r="AF58" s="49">
        <f>_xll.qlTenorBasisForwardRate2($W$17,AB58,AC58,_xll.ohTrigger(trigger,$W$24))</f>
        <v>9.0916095348005169E-3</v>
      </c>
      <c r="AG58" s="49">
        <f>_xll.qlIndexFixing($W$9,_xll.qlInterestRateIndexFixingDate($W$9,AB58,trigger),TRUE,trigger)</f>
        <v>9.3645484419150864E-3</v>
      </c>
      <c r="AH58" s="52">
        <f t="shared" si="1"/>
        <v>-2.7293890711456958</v>
      </c>
      <c r="AI58" s="52">
        <f t="shared" si="2"/>
        <v>1.030020966702301</v>
      </c>
      <c r="BG58" s="102">
        <f>_xll.qlCalendarAdvance(calendar,BG57,"1D",,,trigger)</f>
        <v>42354</v>
      </c>
      <c r="BH58" s="71">
        <f>_xll.qlTenorBasisForwardRate($W$17,BG58,_xll.ohTrigger(trigger,$W$24))</f>
        <v>2.0675366426914366E-4</v>
      </c>
      <c r="BI58" s="71">
        <f>_xll.qlTenorBasisForwardRate($W$17,BG58,_xll.ohTrigger(trigger,$W$24))*_xll.qlInterpolationInterpolate($AI$1,BG58,,trigger)</f>
        <v>2.26893711706338E-4</v>
      </c>
      <c r="BJ58" s="71">
        <f>_xll.qlIndexFixing($W$9,_xll.qlInterestRateIndexFixingDate($W$9,BG58,trigger),TRUE,trigger)</f>
        <v>2.2998437950651096E-4</v>
      </c>
      <c r="BK58" s="1">
        <f t="shared" si="5"/>
        <v>3.0906678001729607E-6</v>
      </c>
    </row>
    <row r="59" spans="1:63" x14ac:dyDescent="0.2">
      <c r="A59" s="7" t="s">
        <v>50</v>
      </c>
      <c r="B59" s="7" t="s">
        <v>14</v>
      </c>
      <c r="C59" s="76"/>
      <c r="D59" s="7" t="s">
        <v>17</v>
      </c>
      <c r="E59" s="7" t="s">
        <v>16</v>
      </c>
      <c r="F59" s="7" t="s">
        <v>18</v>
      </c>
      <c r="G59" s="7" t="str">
        <f t="shared" si="8"/>
        <v>Euribor6M</v>
      </c>
      <c r="H59" s="9">
        <v>0</v>
      </c>
      <c r="I59" s="10" t="str">
        <f t="shared" si="12"/>
        <v>EURAB6E30Y_Quote</v>
      </c>
      <c r="J59" s="11" t="str">
        <f>_xll.qlSwapRateHelper2(,I59,2,A59,calendar,D59,E59,F59,$G$27,H59,B59,BaseCurve,,,,trigger)</f>
        <v>obj_005f0#0006</v>
      </c>
      <c r="K59" s="16" t="b">
        <v>1</v>
      </c>
      <c r="L59" s="19">
        <v>10</v>
      </c>
      <c r="M59" s="19">
        <v>1</v>
      </c>
      <c r="O59" s="26" t="e">
        <v>#N/A</v>
      </c>
      <c r="P59" s="26" t="e">
        <f>_xll.qlRateHelperQuoteName(O59,trigger)</f>
        <v>#VALUE!</v>
      </c>
      <c r="Q59" s="31" t="e">
        <f>_xll.qlRateHelperRate(O59,trigger)</f>
        <v>#VALUE!</v>
      </c>
      <c r="R59" s="73" t="e">
        <f>_xll.qlRateHelperEarliestDate(O59,trigger)</f>
        <v>#VALUE!</v>
      </c>
      <c r="S59" s="73" t="e">
        <f>_xll.qlRateHelperPillarDate(O59,trigger)</f>
        <v>#VALUE!</v>
      </c>
      <c r="T59" s="37" t="e">
        <f>_xll.qlYieldTSDiscount($W$10,S59)</f>
        <v>#NUM!</v>
      </c>
      <c r="Z59" s="1">
        <f t="shared" si="3"/>
        <v>56</v>
      </c>
      <c r="AA59" s="44" t="str">
        <f t="shared" si="4"/>
        <v>56M</v>
      </c>
      <c r="AB59" s="45">
        <f>_xll.qlCalendarAdvance(calendar,$AB$3,AA59,,,trigger)</f>
        <v>43984</v>
      </c>
      <c r="AC59" s="45">
        <f>_xll.qlInterestRateIndexMaturity($W$9,AB59,trigger)</f>
        <v>44167</v>
      </c>
      <c r="AD59" s="49">
        <f>_xll.qlTenorBasisValue($W$17,AB59,_xll.ohTrigger(trigger,$W$24))</f>
        <v>2.7762542689381596E-3</v>
      </c>
      <c r="AE59" s="49">
        <f>_xll.qlTenorBasisForwardRate($W$17,AB59,_xll.ohTrigger(trigger,$W$24))</f>
        <v>9.3677351977152195E-3</v>
      </c>
      <c r="AF59" s="49">
        <f>_xll.qlTenorBasisForwardRate2($W$17,AB59,AC59,_xll.ohTrigger(trigger,$W$24))</f>
        <v>9.3677351977152195E-3</v>
      </c>
      <c r="AG59" s="49">
        <f>_xll.qlIndexFixing($W$9,_xll.qlInterestRateIndexFixingDate($W$9,AB59,trigger),TRUE,trigger)</f>
        <v>9.5868572574541386E-3</v>
      </c>
      <c r="AH59" s="52">
        <f t="shared" si="1"/>
        <v>-2.1912205973891909</v>
      </c>
      <c r="AI59" s="52">
        <f t="shared" si="2"/>
        <v>1.0233911457907523</v>
      </c>
      <c r="BG59" s="102">
        <f>_xll.qlCalendarAdvance(calendar,BG58,"1D",,,trigger)</f>
        <v>42355</v>
      </c>
      <c r="BH59" s="71">
        <f>_xll.qlTenorBasisForwardRate($W$17,BG59,_xll.ohTrigger(trigger,$W$24))</f>
        <v>2.0590304235307006E-4</v>
      </c>
      <c r="BI59" s="71">
        <f>_xll.qlTenorBasisForwardRate($W$17,BG59,_xll.ohTrigger(trigger,$W$24))*_xll.qlInterpolationInterpolate($AI$1,BG59,,trigger)</f>
        <v>2.2680516419406154E-4</v>
      </c>
      <c r="BJ59" s="71">
        <f>_xll.qlIndexFixing($W$9,_xll.qlInterestRateIndexFixingDate($W$9,BG59,trigger),TRUE,trigger)</f>
        <v>2.3020261003393042E-4</v>
      </c>
      <c r="BK59" s="1">
        <f t="shared" si="5"/>
        <v>3.3974458398688837E-6</v>
      </c>
    </row>
    <row r="60" spans="1:63" x14ac:dyDescent="0.2">
      <c r="A60" s="7" t="s">
        <v>51</v>
      </c>
      <c r="B60" s="7" t="s">
        <v>14</v>
      </c>
      <c r="C60" s="76"/>
      <c r="D60" s="7" t="s">
        <v>17</v>
      </c>
      <c r="E60" s="7" t="s">
        <v>16</v>
      </c>
      <c r="F60" s="7" t="s">
        <v>18</v>
      </c>
      <c r="G60" s="7" t="str">
        <f t="shared" si="8"/>
        <v>Euribor6M</v>
      </c>
      <c r="H60" s="9">
        <v>0</v>
      </c>
      <c r="I60" s="10" t="str">
        <f t="shared" si="12"/>
        <v>EURAB6E35Y_Quote</v>
      </c>
      <c r="J60" s="11" t="str">
        <f>_xll.qlSwapRateHelper2(,I60,2,A60,calendar,D60,E60,F60,$G$27,H60,B60,BaseCurve,,,,trigger)</f>
        <v>obj_005e8#0006</v>
      </c>
      <c r="K60" s="16" t="b">
        <v>1</v>
      </c>
      <c r="L60" s="19">
        <v>10</v>
      </c>
      <c r="M60" s="19">
        <v>1</v>
      </c>
      <c r="O60" s="26" t="e">
        <v>#N/A</v>
      </c>
      <c r="P60" s="26" t="e">
        <f>_xll.qlRateHelperQuoteName(O60,trigger)</f>
        <v>#VALUE!</v>
      </c>
      <c r="Q60" s="31" t="e">
        <f>_xll.qlRateHelperRate(O60,trigger)</f>
        <v>#VALUE!</v>
      </c>
      <c r="R60" s="73" t="e">
        <f>_xll.qlRateHelperEarliestDate(O60,trigger)</f>
        <v>#VALUE!</v>
      </c>
      <c r="S60" s="73" t="e">
        <f>_xll.qlRateHelperPillarDate(O60,trigger)</f>
        <v>#VALUE!</v>
      </c>
      <c r="T60" s="37" t="e">
        <f>_xll.qlYieldTSDiscount($W$10,S60)</f>
        <v>#NUM!</v>
      </c>
      <c r="Z60" s="1">
        <f t="shared" si="3"/>
        <v>57</v>
      </c>
      <c r="AA60" s="44" t="str">
        <f t="shared" si="4"/>
        <v>57M</v>
      </c>
      <c r="AB60" s="45">
        <f>_xll.qlCalendarAdvance(calendar,$AB$3,AA60,,,trigger)</f>
        <v>44014</v>
      </c>
      <c r="AC60" s="45">
        <f>_xll.qlInterestRateIndexMaturity($W$9,AB60,trigger)</f>
        <v>44200</v>
      </c>
      <c r="AD60" s="49">
        <f>_xll.qlTenorBasisValue($W$17,AB60,_xll.ohTrigger(trigger,$W$24))</f>
        <v>2.7686518225389003E-3</v>
      </c>
      <c r="AE60" s="49">
        <f>_xll.qlTenorBasisForwardRate($W$17,AB60,_xll.ohTrigger(trigger,$W$24))</f>
        <v>9.6787860509964675E-3</v>
      </c>
      <c r="AF60" s="49">
        <f>_xll.qlTenorBasisForwardRate2($W$17,AB60,AC60,_xll.ohTrigger(trigger,$W$24))</f>
        <v>9.6787860509964675E-3</v>
      </c>
      <c r="AG60" s="49">
        <f>_xll.qlIndexFixing($W$9,_xll.qlInterestRateIndexFixingDate($W$9,AB60,trigger),TRUE,trigger)</f>
        <v>9.831872587452474E-3</v>
      </c>
      <c r="AH60" s="52">
        <f t="shared" si="1"/>
        <v>-1.5308653645600654</v>
      </c>
      <c r="AI60" s="52">
        <f t="shared" si="2"/>
        <v>1.0158167083815481</v>
      </c>
      <c r="BG60" s="102">
        <f>_xll.qlCalendarAdvance(calendar,BG59,"1D",,,trigger)</f>
        <v>42356</v>
      </c>
      <c r="BH60" s="71">
        <f>_xll.qlTenorBasisForwardRate($W$17,BG60,_xll.ohTrigger(trigger,$W$24))</f>
        <v>2.0480377715769373E-4</v>
      </c>
      <c r="BI60" s="71">
        <f>_xll.qlTenorBasisForwardRate($W$17,BG60,_xll.ohTrigger(trigger,$W$24))*_xll.qlInterpolationInterpolate($AI$1,BG60,,trigger)</f>
        <v>2.2643473106501966E-4</v>
      </c>
      <c r="BJ60" s="71">
        <f>_xll.qlIndexFixing($W$9,_xll.qlInterestRateIndexFixingDate($W$9,BG60,trigger),TRUE,trigger)</f>
        <v>2.3221881572001583E-4</v>
      </c>
      <c r="BK60" s="1">
        <f t="shared" si="5"/>
        <v>5.7840846549961724E-6</v>
      </c>
    </row>
    <row r="61" spans="1:63" x14ac:dyDescent="0.2">
      <c r="A61" s="7" t="s">
        <v>52</v>
      </c>
      <c r="B61" s="7" t="s">
        <v>14</v>
      </c>
      <c r="C61" s="76"/>
      <c r="D61" s="7" t="s">
        <v>17</v>
      </c>
      <c r="E61" s="7" t="s">
        <v>16</v>
      </c>
      <c r="F61" s="7" t="s">
        <v>18</v>
      </c>
      <c r="G61" s="7" t="str">
        <f t="shared" si="8"/>
        <v>Euribor6M</v>
      </c>
      <c r="H61" s="9">
        <v>0</v>
      </c>
      <c r="I61" s="10" t="str">
        <f t="shared" si="12"/>
        <v>EURAB6E40Y_Quote</v>
      </c>
      <c r="J61" s="11" t="str">
        <f>_xll.qlSwapRateHelper2(,I61,2,A61,calendar,D61,E61,F61,$G$27,H61,B61,BaseCurve,,,,trigger)</f>
        <v>obj_005f9#0006</v>
      </c>
      <c r="K61" s="16" t="b">
        <v>1</v>
      </c>
      <c r="L61" s="19">
        <v>10</v>
      </c>
      <c r="M61" s="19">
        <v>1</v>
      </c>
      <c r="O61" s="26" t="e">
        <v>#N/A</v>
      </c>
      <c r="P61" s="26" t="e">
        <f>_xll.qlRateHelperQuoteName(O61,trigger)</f>
        <v>#VALUE!</v>
      </c>
      <c r="Q61" s="31" t="e">
        <f>_xll.qlRateHelperRate(O61,trigger)</f>
        <v>#VALUE!</v>
      </c>
      <c r="R61" s="73" t="e">
        <f>_xll.qlRateHelperEarliestDate(O61,trigger)</f>
        <v>#VALUE!</v>
      </c>
      <c r="S61" s="73" t="e">
        <f>_xll.qlRateHelperPillarDate(O61,trigger)</f>
        <v>#VALUE!</v>
      </c>
      <c r="T61" s="37" t="e">
        <f>_xll.qlYieldTSDiscount($W$10,S61)</f>
        <v>#NUM!</v>
      </c>
      <c r="Z61" s="1">
        <f t="shared" si="3"/>
        <v>58</v>
      </c>
      <c r="AA61" s="44" t="str">
        <f t="shared" si="4"/>
        <v>58M</v>
      </c>
      <c r="AB61" s="45">
        <f>_xll.qlCalendarAdvance(calendar,$AB$3,AA61,,,trigger)</f>
        <v>44046</v>
      </c>
      <c r="AC61" s="45">
        <f>_xll.qlInterestRateIndexMaturity($W$9,AB61,trigger)</f>
        <v>44230</v>
      </c>
      <c r="AD61" s="49">
        <f>_xll.qlTenorBasisValue($W$17,AB61,_xll.ohTrigger(trigger,$W$24))</f>
        <v>2.7600890818210329E-3</v>
      </c>
      <c r="AE61" s="49">
        <f>_xll.qlTenorBasisForwardRate($W$17,AB61,_xll.ohTrigger(trigger,$W$24))</f>
        <v>9.9866717474217867E-3</v>
      </c>
      <c r="AF61" s="49">
        <f>_xll.qlTenorBasisForwardRate2($W$17,AB61,AC61,_xll.ohTrigger(trigger,$W$24))</f>
        <v>9.9866717474217867E-3</v>
      </c>
      <c r="AG61" s="49">
        <f>_xll.qlIndexFixing($W$9,_xll.qlInterestRateIndexFixingDate($W$9,AB61,trigger),TRUE,trigger)</f>
        <v>1.0071837754199538E-2</v>
      </c>
      <c r="AH61" s="52">
        <f t="shared" si="1"/>
        <v>-0.85166006777751335</v>
      </c>
      <c r="AI61" s="52">
        <f t="shared" si="2"/>
        <v>1.0085279669675473</v>
      </c>
      <c r="BG61" s="102">
        <f>_xll.qlCalendarAdvance(calendar,BG60,"1D",,,trigger)</f>
        <v>42359</v>
      </c>
      <c r="BH61" s="71">
        <f>_xll.qlTenorBasisForwardRate($W$17,BG61,_xll.ohTrigger(trigger,$W$24))</f>
        <v>2.0294017565135986E-4</v>
      </c>
      <c r="BI61" s="71">
        <f>_xll.qlTenorBasisForwardRate($W$17,BG61,_xll.ohTrigger(trigger,$W$24))*_xll.qlInterpolationInterpolate($AI$1,BG61,,trigger)</f>
        <v>2.2687262753990777E-4</v>
      </c>
      <c r="BJ61" s="71">
        <f>_xll.qlIndexFixing($W$9,_xll.qlInterestRateIndexFixingDate($W$9,BG61,trigger),TRUE,trigger)</f>
        <v>2.3108452837119632E-4</v>
      </c>
      <c r="BK61" s="1">
        <f t="shared" si="5"/>
        <v>4.2119008312885558E-6</v>
      </c>
    </row>
    <row r="62" spans="1:63" x14ac:dyDescent="0.2">
      <c r="A62" s="7" t="s">
        <v>53</v>
      </c>
      <c r="B62" s="7" t="s">
        <v>14</v>
      </c>
      <c r="C62" s="76"/>
      <c r="D62" s="7" t="s">
        <v>17</v>
      </c>
      <c r="E62" s="7" t="s">
        <v>16</v>
      </c>
      <c r="F62" s="7" t="s">
        <v>18</v>
      </c>
      <c r="G62" s="7" t="str">
        <f t="shared" si="8"/>
        <v>Euribor6M</v>
      </c>
      <c r="H62" s="9">
        <v>0</v>
      </c>
      <c r="I62" s="10" t="str">
        <f t="shared" si="12"/>
        <v>EURAB6E50Y_Quote</v>
      </c>
      <c r="J62" s="11" t="str">
        <f>_xll.qlSwapRateHelper2(,I62,2,A62,calendar,D62,E62,F62,$G$27,H62,B62,BaseCurve,,,,trigger)</f>
        <v>obj_00606#0006</v>
      </c>
      <c r="K62" s="16" t="b">
        <v>1</v>
      </c>
      <c r="L62" s="19">
        <v>10</v>
      </c>
      <c r="M62" s="19">
        <v>1</v>
      </c>
      <c r="O62" s="26" t="e">
        <v>#N/A</v>
      </c>
      <c r="P62" s="26" t="e">
        <f>_xll.qlRateHelperQuoteName(O62,trigger)</f>
        <v>#VALUE!</v>
      </c>
      <c r="Q62" s="31" t="e">
        <f>_xll.qlRateHelperRate(O62,trigger)</f>
        <v>#VALUE!</v>
      </c>
      <c r="R62" s="73" t="e">
        <f>_xll.qlRateHelperEarliestDate(O62,trigger)</f>
        <v>#VALUE!</v>
      </c>
      <c r="S62" s="73" t="e">
        <f>_xll.qlRateHelperPillarDate(O62,trigger)</f>
        <v>#VALUE!</v>
      </c>
      <c r="T62" s="37" t="e">
        <f>_xll.qlYieldTSDiscount($W$10,S62)</f>
        <v>#NUM!</v>
      </c>
      <c r="Z62" s="1">
        <f t="shared" si="3"/>
        <v>59</v>
      </c>
      <c r="AA62" s="44" t="str">
        <f t="shared" si="4"/>
        <v>59M</v>
      </c>
      <c r="AB62" s="45">
        <f>_xll.qlCalendarAdvance(calendar,$AB$3,AA62,,,trigger)</f>
        <v>44076</v>
      </c>
      <c r="AC62" s="45">
        <f>_xll.qlInterestRateIndexMaturity($W$9,AB62,trigger)</f>
        <v>44257</v>
      </c>
      <c r="AD62" s="49">
        <f>_xll.qlTenorBasisValue($W$17,AB62,_xll.ohTrigger(trigger,$W$24))</f>
        <v>2.7516521519848781E-3</v>
      </c>
      <c r="AE62" s="49">
        <f>_xll.qlTenorBasisForwardRate($W$17,AB62,_xll.ohTrigger(trigger,$W$24))</f>
        <v>1.0269834207959481E-2</v>
      </c>
      <c r="AF62" s="49">
        <f>_xll.qlTenorBasisForwardRate2($W$17,AB62,AC62,_xll.ohTrigger(trigger,$W$24))</f>
        <v>1.0269834207959481E-2</v>
      </c>
      <c r="AG62" s="49">
        <f>_xll.qlIndexFixing($W$9,_xll.qlInterestRateIndexFixingDate($W$9,AB62,trigger),TRUE,trigger)</f>
        <v>1.0292266043513182E-2</v>
      </c>
      <c r="AH62" s="52">
        <f t="shared" si="1"/>
        <v>-0.22431835553700721</v>
      </c>
      <c r="AI62" s="52">
        <f t="shared" si="2"/>
        <v>1.0021842451493828</v>
      </c>
      <c r="BG62" s="102">
        <f>_xll.qlCalendarAdvance(calendar,BG61,"1D",,,trigger)</f>
        <v>42360</v>
      </c>
      <c r="BH62" s="71">
        <f>_xll.qlTenorBasisForwardRate($W$17,BG62,_xll.ohTrigger(trigger,$W$24))</f>
        <v>2.0231102979987808E-4</v>
      </c>
      <c r="BI62" s="71">
        <f>_xll.qlTenorBasisForwardRate($W$17,BG62,_xll.ohTrigger(trigger,$W$24))*_xll.qlInterpolationInterpolate($AI$1,BG62,,trigger)</f>
        <v>2.2699948157549102E-4</v>
      </c>
      <c r="BJ62" s="71">
        <f>_xll.qlIndexFixing($W$9,_xll.qlInterestRateIndexFixingDate($W$9,BG62,trigger),TRUE,trigger)</f>
        <v>2.3128607066181243E-4</v>
      </c>
      <c r="BK62" s="1">
        <f t="shared" si="5"/>
        <v>4.2865890863214094E-6</v>
      </c>
    </row>
    <row r="63" spans="1:63" x14ac:dyDescent="0.2">
      <c r="A63" s="8" t="s">
        <v>54</v>
      </c>
      <c r="B63" s="8" t="s">
        <v>14</v>
      </c>
      <c r="C63" s="76"/>
      <c r="D63" s="8" t="s">
        <v>17</v>
      </c>
      <c r="E63" s="8" t="s">
        <v>16</v>
      </c>
      <c r="F63" s="8" t="s">
        <v>18</v>
      </c>
      <c r="G63" s="7" t="str">
        <f t="shared" si="8"/>
        <v>Euribor6M</v>
      </c>
      <c r="H63" s="12">
        <v>0</v>
      </c>
      <c r="I63" s="13" t="str">
        <f t="shared" si="12"/>
        <v>EURAB6E60Y_Quote</v>
      </c>
      <c r="J63" s="14" t="str">
        <f>_xll.qlSwapRateHelper2(,I63,2,A63,calendar,D63,E63,F63,$G$27,H63,B63,BaseCurve,,,,trigger)</f>
        <v>obj_005df#0006</v>
      </c>
      <c r="K63" s="17" t="b">
        <v>1</v>
      </c>
      <c r="L63" s="20">
        <v>10</v>
      </c>
      <c r="M63" s="20">
        <v>1</v>
      </c>
      <c r="O63" s="26" t="e">
        <v>#N/A</v>
      </c>
      <c r="P63" s="26" t="e">
        <f>_xll.qlRateHelperQuoteName(O63,trigger)</f>
        <v>#VALUE!</v>
      </c>
      <c r="Q63" s="31" t="e">
        <f>_xll.qlRateHelperRate(O63,trigger)</f>
        <v>#VALUE!</v>
      </c>
      <c r="R63" s="73" t="e">
        <f>_xll.qlRateHelperEarliestDate(O63,trigger)</f>
        <v>#VALUE!</v>
      </c>
      <c r="S63" s="73" t="e">
        <f>_xll.qlRateHelperPillarDate(O63,trigger)</f>
        <v>#VALUE!</v>
      </c>
      <c r="T63" s="37" t="e">
        <f>_xll.qlYieldTSDiscount($W$10,S63)</f>
        <v>#NUM!</v>
      </c>
      <c r="Z63" s="1">
        <f t="shared" si="3"/>
        <v>60</v>
      </c>
      <c r="AA63" s="44" t="str">
        <f t="shared" si="4"/>
        <v>60M</v>
      </c>
      <c r="AB63" s="45">
        <f>_xll.qlCalendarAdvance(calendar,$AB$3,AA63,,,trigger)</f>
        <v>44106</v>
      </c>
      <c r="AC63" s="45">
        <f>_xll.qlInterestRateIndexMaturity($W$9,AB63,trigger)</f>
        <v>44292</v>
      </c>
      <c r="AD63" s="49">
        <f>_xll.qlTenorBasisValue($W$17,AB63,_xll.ohTrigger(trigger,$W$24))</f>
        <v>2.7428339373062804E-3</v>
      </c>
      <c r="AE63" s="49">
        <f>_xll.qlTenorBasisForwardRate($W$17,AB63,_xll.ohTrigger(trigger,$W$24))</f>
        <v>1.0590525643250357E-2</v>
      </c>
      <c r="AF63" s="49">
        <f>_xll.qlTenorBasisForwardRate2($W$17,AB63,AC63,_xll.ohTrigger(trigger,$W$24))</f>
        <v>1.0590525643250357E-2</v>
      </c>
      <c r="AG63" s="49">
        <f>_xll.qlIndexFixing($W$9,_xll.qlInterestRateIndexFixingDate($W$9,AB63,trigger),TRUE,trigger)</f>
        <v>1.0545892473417617E-2</v>
      </c>
      <c r="AH63" s="52">
        <f t="shared" si="1"/>
        <v>0.44633169832740405</v>
      </c>
      <c r="AI63" s="52">
        <f t="shared" si="2"/>
        <v>0.9957855567007492</v>
      </c>
      <c r="BG63" s="102">
        <f>_xll.qlCalendarAdvance(calendar,BG62,"1D",,,trigger)</f>
        <v>42361</v>
      </c>
      <c r="BH63" s="71">
        <f>_xll.qlTenorBasisForwardRate($W$17,BG63,_xll.ohTrigger(trigger,$W$24))</f>
        <v>2.0172685126089283E-4</v>
      </c>
      <c r="BI63" s="71">
        <f>_xll.qlTenorBasisForwardRate($W$17,BG63,_xll.ohTrigger(trigger,$W$24))*_xll.qlInterpolationInterpolate($AI$1,BG63,,trigger)</f>
        <v>2.2717181143998164E-4</v>
      </c>
      <c r="BJ63" s="71">
        <f>_xll.qlIndexFixing($W$9,_xll.qlInterestRateIndexFixingDate($W$9,BG63,trigger),TRUE,trigger)</f>
        <v>2.314717304426949E-4</v>
      </c>
      <c r="BK63" s="1">
        <f t="shared" si="5"/>
        <v>4.2999190027132646E-6</v>
      </c>
    </row>
    <row r="64" spans="1:63" x14ac:dyDescent="0.2">
      <c r="A64" s="7" t="s">
        <v>50</v>
      </c>
      <c r="B64" s="7" t="s">
        <v>35</v>
      </c>
      <c r="C64" s="75"/>
      <c r="D64" s="7" t="s">
        <v>17</v>
      </c>
      <c r="E64" s="7" t="s">
        <v>16</v>
      </c>
      <c r="F64" s="7" t="s">
        <v>18</v>
      </c>
      <c r="G64" s="2" t="str">
        <f t="shared" si="8"/>
        <v>Euribor6M</v>
      </c>
      <c r="H64" s="9">
        <v>0</v>
      </c>
      <c r="I64" s="10" t="str">
        <f>"EUR"&amp;LEFT(A64,2)&amp;"F"&amp;B64&amp;"_Quote"</f>
        <v>EUR30F15Y_Quote</v>
      </c>
      <c r="J64" s="11" t="str">
        <f>_xll.qlSwapRateHelper2(,I64,2,A64,calendar,D64,E64,F64,$G$27,H64,B64,BaseCurve,,,,trigger)</f>
        <v>obj_005aa#0006</v>
      </c>
      <c r="K64" s="16" t="b">
        <v>0</v>
      </c>
      <c r="L64" s="19">
        <v>10</v>
      </c>
      <c r="M64" s="19">
        <v>1</v>
      </c>
      <c r="O64" s="26" t="e">
        <v>#N/A</v>
      </c>
      <c r="P64" s="26" t="e">
        <f>_xll.qlRateHelperQuoteName(O64,trigger)</f>
        <v>#VALUE!</v>
      </c>
      <c r="Q64" s="31" t="e">
        <f>_xll.qlRateHelperRate(O64,trigger)</f>
        <v>#VALUE!</v>
      </c>
      <c r="R64" s="73" t="e">
        <f>_xll.qlRateHelperEarliestDate(O64,trigger)</f>
        <v>#VALUE!</v>
      </c>
      <c r="S64" s="73" t="e">
        <f>_xll.qlRateHelperPillarDate(O64,trigger)</f>
        <v>#VALUE!</v>
      </c>
      <c r="T64" s="37" t="e">
        <f>_xll.qlYieldTSDiscount($W$10,S64)</f>
        <v>#NUM!</v>
      </c>
      <c r="Z64" s="1">
        <f t="shared" si="3"/>
        <v>61</v>
      </c>
      <c r="AA64" s="44" t="str">
        <f t="shared" si="4"/>
        <v>61M</v>
      </c>
      <c r="AB64" s="45">
        <f>_xll.qlCalendarAdvance(calendar,$AB$3,AA64,,,trigger)</f>
        <v>44137</v>
      </c>
      <c r="AC64" s="45">
        <f>_xll.qlInterestRateIndexMaturity($W$9,AB64,trigger)</f>
        <v>44319</v>
      </c>
      <c r="AD64" s="49">
        <f>_xll.qlTenorBasisValue($W$17,AB64,_xll.ohTrigger(trigger,$W$24))</f>
        <v>2.7333362803970444E-3</v>
      </c>
      <c r="AE64" s="49">
        <f>_xll.qlTenorBasisForwardRate($W$17,AB64,_xll.ohTrigger(trigger,$W$24))</f>
        <v>1.0871186415259238E-2</v>
      </c>
      <c r="AF64" s="49">
        <f>_xll.qlTenorBasisForwardRate2($W$17,AB64,AC64,_xll.ohTrigger(trigger,$W$24))</f>
        <v>1.0871186415259238E-2</v>
      </c>
      <c r="AG64" s="49">
        <f>_xll.qlIndexFixing($W$9,_xll.qlInterestRateIndexFixingDate($W$9,AB64,trigger),TRUE,trigger)</f>
        <v>1.0772051057878942E-2</v>
      </c>
      <c r="AH64" s="52">
        <f t="shared" si="1"/>
        <v>0.99135357380295686</v>
      </c>
      <c r="AI64" s="52">
        <f t="shared" si="2"/>
        <v>0.99088090723555755</v>
      </c>
      <c r="BG64" s="102">
        <f>_xll.qlCalendarAdvance(calendar,BG63,"1D",,,trigger)</f>
        <v>42362</v>
      </c>
      <c r="BH64" s="71">
        <f>_xll.qlTenorBasisForwardRate($W$17,BG64,_xll.ohTrigger(trigger,$W$24))</f>
        <v>2.0118764589463446E-4</v>
      </c>
      <c r="BI64" s="71">
        <f>_xll.qlTenorBasisForwardRate($W$17,BG64,_xll.ohTrigger(trigger,$W$24))*_xll.qlInterpolationInterpolate($AI$1,BG64,,trigger)</f>
        <v>2.2739017733419009E-4</v>
      </c>
      <c r="BJ64" s="71">
        <f>_xll.qlIndexFixing($W$9,_xll.qlInterestRateIndexFixingDate($W$9,BG64,trigger),TRUE,trigger)</f>
        <v>2.3163743739336966E-4</v>
      </c>
      <c r="BK64" s="1">
        <f t="shared" si="5"/>
        <v>4.2472600591795693E-6</v>
      </c>
    </row>
    <row r="65" spans="1:63" x14ac:dyDescent="0.2">
      <c r="A65" s="8" t="s">
        <v>50</v>
      </c>
      <c r="B65" s="8" t="s">
        <v>45</v>
      </c>
      <c r="C65" s="77"/>
      <c r="D65" s="8" t="s">
        <v>17</v>
      </c>
      <c r="E65" s="8" t="s">
        <v>16</v>
      </c>
      <c r="F65" s="8" t="s">
        <v>18</v>
      </c>
      <c r="G65" s="8" t="str">
        <f t="shared" si="8"/>
        <v>Euribor6M</v>
      </c>
      <c r="H65" s="12">
        <v>0</v>
      </c>
      <c r="I65" s="13" t="str">
        <f>"EUR"&amp;LEFT(A65,2)&amp;"F"&amp;B65&amp;"_Quote"</f>
        <v>EUR30F25Y_Quote</v>
      </c>
      <c r="J65" s="14" t="str">
        <f>_xll.qlSwapRateHelper2(,I65,2,A65,calendar,D65,E65,F65,$G$27,H65,B65,BaseCurve,,,,trigger)</f>
        <v>obj_005a9#0006</v>
      </c>
      <c r="K65" s="17" t="b">
        <v>0</v>
      </c>
      <c r="L65" s="20">
        <v>10</v>
      </c>
      <c r="M65" s="20">
        <v>1</v>
      </c>
      <c r="O65" s="26" t="e">
        <v>#N/A</v>
      </c>
      <c r="P65" s="26" t="e">
        <f>_xll.qlRateHelperQuoteName(O65,trigger)</f>
        <v>#VALUE!</v>
      </c>
      <c r="Q65" s="31" t="e">
        <f>_xll.qlRateHelperRate(O65,trigger)</f>
        <v>#VALUE!</v>
      </c>
      <c r="R65" s="73" t="e">
        <f>_xll.qlRateHelperEarliestDate(O65,trigger)</f>
        <v>#VALUE!</v>
      </c>
      <c r="S65" s="73" t="e">
        <f>_xll.qlRateHelperPillarDate(O65,trigger)</f>
        <v>#VALUE!</v>
      </c>
      <c r="T65" s="37" t="e">
        <f>_xll.qlYieldTSDiscount($W$10,S65)</f>
        <v>#NUM!</v>
      </c>
      <c r="Z65" s="1">
        <f t="shared" si="3"/>
        <v>62</v>
      </c>
      <c r="AA65" s="44" t="str">
        <f t="shared" si="4"/>
        <v>62M</v>
      </c>
      <c r="AB65" s="45">
        <f>_xll.qlCalendarAdvance(calendar,$AB$3,AA65,,,trigger)</f>
        <v>44167</v>
      </c>
      <c r="AC65" s="45">
        <f>_xll.qlInterestRateIndexMaturity($W$9,AB65,trigger)</f>
        <v>44349</v>
      </c>
      <c r="AD65" s="49">
        <f>_xll.qlTenorBasisValue($W$17,AB65,_xll.ohTrigger(trigger,$W$24))</f>
        <v>2.7237861406053557E-3</v>
      </c>
      <c r="AE65" s="49">
        <f>_xll.qlTenorBasisForwardRate($W$17,AB65,_xll.ohTrigger(trigger,$W$24))</f>
        <v>1.1155967718347098E-2</v>
      </c>
      <c r="AF65" s="49">
        <f>_xll.qlTenorBasisForwardRate2($W$17,AB65,AC65,_xll.ohTrigger(trigger,$W$24))</f>
        <v>1.1155967718347098E-2</v>
      </c>
      <c r="AG65" s="49">
        <f>_xll.qlIndexFixing($W$9,_xll.qlInterestRateIndexFixingDate($W$9,AB65,trigger),TRUE,trigger)</f>
        <v>1.1008217164370511E-2</v>
      </c>
      <c r="AH65" s="52">
        <f t="shared" si="1"/>
        <v>1.4775055397658714</v>
      </c>
      <c r="AI65" s="52">
        <f t="shared" si="2"/>
        <v>0.98675591775569615</v>
      </c>
      <c r="BG65" s="102">
        <f>_xll.qlCalendarAdvance(calendar,BG64,"1D",,,trigger)</f>
        <v>42366</v>
      </c>
      <c r="BH65" s="71">
        <f>_xll.qlTenorBasisForwardRate($W$17,BG65,_xll.ohTrigger(trigger,$W$24))</f>
        <v>1.9947740096273097E-4</v>
      </c>
      <c r="BI65" s="71">
        <f>_xll.qlTenorBasisForwardRate($W$17,BG65,_xll.ohTrigger(trigger,$W$24))*_xll.qlInterpolationInterpolate($AI$1,BG65,,trigger)</f>
        <v>2.2873145628368665E-4</v>
      </c>
      <c r="BJ65" s="71">
        <f>_xll.qlIndexFixing($W$9,_xll.qlInterestRateIndexFixingDate($W$9,BG65,trigger),TRUE,trigger)</f>
        <v>2.3202099999625103E-4</v>
      </c>
      <c r="BK65" s="1">
        <f t="shared" si="5"/>
        <v>3.2895437125643804E-6</v>
      </c>
    </row>
    <row r="66" spans="1:63" x14ac:dyDescent="0.2">
      <c r="O66" s="26" t="e">
        <v>#N/A</v>
      </c>
      <c r="P66" s="26" t="e">
        <f>_xll.qlRateHelperQuoteName(O66,trigger)</f>
        <v>#VALUE!</v>
      </c>
      <c r="Q66" s="31" t="e">
        <f>_xll.qlRateHelperRate(O66,trigger)</f>
        <v>#VALUE!</v>
      </c>
      <c r="R66" s="73" t="e">
        <f>_xll.qlRateHelperEarliestDate(O66,trigger)</f>
        <v>#VALUE!</v>
      </c>
      <c r="S66" s="73" t="e">
        <f>_xll.qlRateHelperPillarDate(O66,trigger)</f>
        <v>#VALUE!</v>
      </c>
      <c r="T66" s="37" t="e">
        <f>_xll.qlYieldTSDiscount($W$10,S66)</f>
        <v>#NUM!</v>
      </c>
      <c r="Z66" s="1">
        <f t="shared" si="3"/>
        <v>63</v>
      </c>
      <c r="AA66" s="44" t="str">
        <f t="shared" si="4"/>
        <v>63M</v>
      </c>
      <c r="AB66" s="45">
        <f>_xll.qlCalendarAdvance(calendar,$AB$3,AA66,,,trigger)</f>
        <v>44200</v>
      </c>
      <c r="AC66" s="45">
        <f>_xll.qlInterestRateIndexMaturity($W$9,AB66,trigger)</f>
        <v>44382</v>
      </c>
      <c r="AD66" s="49">
        <f>_xll.qlTenorBasisValue($W$17,AB66,_xll.ohTrigger(trigger,$W$24))</f>
        <v>2.7128895415764261E-3</v>
      </c>
      <c r="AE66" s="49">
        <f>_xll.qlTenorBasisForwardRate($W$17,AB66,_xll.ohTrigger(trigger,$W$24))</f>
        <v>1.1461714942804528E-2</v>
      </c>
      <c r="AF66" s="49">
        <f>_xll.qlTenorBasisForwardRate2($W$17,AB66,AC66,_xll.ohTrigger(trigger,$W$24))</f>
        <v>1.1461714942804528E-2</v>
      </c>
      <c r="AG66" s="49">
        <f>_xll.qlIndexFixing($W$9,_xll.qlInterestRateIndexFixingDate($W$9,AB66,trigger),TRUE,trigger)</f>
        <v>1.126975398367357E-2</v>
      </c>
      <c r="AH66" s="52">
        <f t="shared" si="1"/>
        <v>1.9196095913095839</v>
      </c>
      <c r="AI66" s="52">
        <f t="shared" si="2"/>
        <v>0.98325198627876642</v>
      </c>
      <c r="BG66" s="102">
        <f>_xll.qlCalendarAdvance(calendar,BG65,"1D",,,trigger)</f>
        <v>42367</v>
      </c>
      <c r="BH66" s="71">
        <f>_xll.qlTenorBasisForwardRate($W$17,BG66,_xll.ohTrigger(trigger,$W$24))</f>
        <v>1.9915987693074546E-4</v>
      </c>
      <c r="BI66" s="71">
        <f>_xll.qlTenorBasisForwardRate($W$17,BG66,_xll.ohTrigger(trigger,$W$24))*_xll.qlInterpolationInterpolate($AI$1,BG66,,trigger)</f>
        <v>2.2918462950178011E-4</v>
      </c>
      <c r="BJ66" s="71">
        <f>_xll.qlIndexFixing($W$9,_xll.qlInterestRateIndexFixingDate($W$9,BG66,trigger),TRUE,trigger)</f>
        <v>2.3202755751405846E-4</v>
      </c>
      <c r="BK66" s="1">
        <f t="shared" si="5"/>
        <v>2.8429280122783485E-6</v>
      </c>
    </row>
    <row r="67" spans="1:63" x14ac:dyDescent="0.2">
      <c r="O67" s="26" t="e">
        <v>#N/A</v>
      </c>
      <c r="P67" s="26" t="e">
        <f>_xll.qlRateHelperQuoteName(O67,trigger)</f>
        <v>#VALUE!</v>
      </c>
      <c r="Q67" s="31" t="e">
        <f>_xll.qlRateHelperRate(O67,trigger)</f>
        <v>#VALUE!</v>
      </c>
      <c r="R67" s="73" t="e">
        <f>_xll.qlRateHelperEarliestDate(O67,trigger)</f>
        <v>#VALUE!</v>
      </c>
      <c r="S67" s="73" t="e">
        <f>_xll.qlRateHelperPillarDate(O67,trigger)</f>
        <v>#VALUE!</v>
      </c>
      <c r="T67" s="37" t="e">
        <f>_xll.qlYieldTSDiscount($W$10,S67)</f>
        <v>#NUM!</v>
      </c>
      <c r="Z67" s="1">
        <f t="shared" si="3"/>
        <v>64</v>
      </c>
      <c r="AA67" s="44" t="str">
        <f t="shared" si="4"/>
        <v>64M</v>
      </c>
      <c r="AB67" s="45">
        <f>_xll.qlCalendarAdvance(calendar,$AB$3,AA67,,,trigger)</f>
        <v>44229</v>
      </c>
      <c r="AC67" s="45">
        <f>_xll.qlInterestRateIndexMaturity($W$9,AB67,trigger)</f>
        <v>44410</v>
      </c>
      <c r="AD67" s="49">
        <f>_xll.qlTenorBasisValue($W$17,AB67,_xll.ohTrigger(trigger,$W$24))</f>
        <v>2.7029885997094114E-3</v>
      </c>
      <c r="AE67" s="49">
        <f>_xll.qlTenorBasisForwardRate($W$17,AB67,_xll.ohTrigger(trigger,$W$24))</f>
        <v>1.1718807415748562E-2</v>
      </c>
      <c r="AF67" s="49">
        <f>_xll.qlTenorBasisForwardRate2($W$17,AB67,AC67,_xll.ohTrigger(trigger,$W$24))</f>
        <v>1.1718807415748562E-2</v>
      </c>
      <c r="AG67" s="49">
        <f>_xll.qlIndexFixing($W$9,_xll.qlInterestRateIndexFixingDate($W$9,AB67,trigger),TRUE,trigger)</f>
        <v>1.1496920260947089E-2</v>
      </c>
      <c r="AH67" s="52">
        <f t="shared" si="1"/>
        <v>2.2188715480147247</v>
      </c>
      <c r="AI67" s="52">
        <f t="shared" si="2"/>
        <v>0.98106572222500343</v>
      </c>
      <c r="BG67" s="102">
        <f>_xll.qlCalendarAdvance(calendar,BG66,"1D",,,trigger)</f>
        <v>42368</v>
      </c>
      <c r="BH67" s="71">
        <f>_xll.qlTenorBasisForwardRate($W$17,BG67,_xll.ohTrigger(trigger,$W$24))</f>
        <v>1.9888539775867684E-4</v>
      </c>
      <c r="BI67" s="71">
        <f>_xll.qlTenorBasisForwardRate($W$17,BG67,_xll.ohTrigger(trigger,$W$24))*_xll.qlInterpolationInterpolate($AI$1,BG67,,trigger)</f>
        <v>2.296849075782978E-4</v>
      </c>
      <c r="BJ67" s="71">
        <f>_xll.qlIndexFixing($W$9,_xll.qlInterestRateIndexFixingDate($W$9,BG67,trigger),TRUE,trigger)</f>
        <v>2.3199074200472885E-4</v>
      </c>
      <c r="BK67" s="1">
        <f t="shared" si="5"/>
        <v>2.3058344264310535E-6</v>
      </c>
    </row>
    <row r="68" spans="1:63" x14ac:dyDescent="0.2">
      <c r="O68" s="26" t="e">
        <v>#N/A</v>
      </c>
      <c r="P68" s="26" t="e">
        <f>_xll.qlRateHelperQuoteName(O68,trigger)</f>
        <v>#VALUE!</v>
      </c>
      <c r="Q68" s="31" t="e">
        <f>_xll.qlRateHelperRate(O68,trigger)</f>
        <v>#VALUE!</v>
      </c>
      <c r="R68" s="73" t="e">
        <f>_xll.qlRateHelperEarliestDate(O68,trigger)</f>
        <v>#VALUE!</v>
      </c>
      <c r="S68" s="73" t="e">
        <f>_xll.qlRateHelperPillarDate(O68,trigger)</f>
        <v>#VALUE!</v>
      </c>
      <c r="T68" s="37" t="e">
        <f>_xll.qlYieldTSDiscount($W$10,S68)</f>
        <v>#NUM!</v>
      </c>
      <c r="Z68" s="1">
        <f t="shared" si="3"/>
        <v>65</v>
      </c>
      <c r="AA68" s="44" t="str">
        <f t="shared" si="4"/>
        <v>65M</v>
      </c>
      <c r="AB68" s="45">
        <f>_xll.qlCalendarAdvance(calendar,$AB$3,AA68,,,trigger)</f>
        <v>44257</v>
      </c>
      <c r="AC68" s="45">
        <f>_xll.qlInterestRateIndexMaturity($W$9,AB68,trigger)</f>
        <v>44441</v>
      </c>
      <c r="AD68" s="49">
        <f>_xll.qlTenorBasisValue($W$17,AB68,_xll.ohTrigger(trigger,$W$24))</f>
        <v>2.6931517938675251E-3</v>
      </c>
      <c r="AE68" s="49">
        <f>_xll.qlTenorBasisForwardRate($W$17,AB68,_xll.ohTrigger(trigger,$W$24))</f>
        <v>1.1977874537841923E-2</v>
      </c>
      <c r="AF68" s="49">
        <f>_xll.qlTenorBasisForwardRate2($W$17,AB68,AC68,_xll.ohTrigger(trigger,$W$24))</f>
        <v>1.1977874537841923E-2</v>
      </c>
      <c r="AG68" s="49">
        <f>_xll.qlIndexFixing($W$9,_xll.qlInterestRateIndexFixingDate($W$9,AB68,trigger),TRUE,trigger)</f>
        <v>1.1734407420431265E-2</v>
      </c>
      <c r="AH68" s="52">
        <f t="shared" ref="AH68:AH131" si="13">(AE68-AG68)*10000</f>
        <v>2.4346711741065827</v>
      </c>
      <c r="AI68" s="52">
        <f t="shared" ref="AI68:AI131" si="14">AG68/AF68</f>
        <v>0.97967359595882653</v>
      </c>
      <c r="BG68" s="102">
        <f>_xll.qlCalendarAdvance(calendar,BG67,"1D",,,trigger)</f>
        <v>42369</v>
      </c>
      <c r="BH68" s="71">
        <f>_xll.qlTenorBasisForwardRate($W$17,BG68,_xll.ohTrigger(trigger,$W$24))</f>
        <v>1.9877725214186275E-4</v>
      </c>
      <c r="BI68" s="71">
        <f>_xll.qlTenorBasisForwardRate($W$17,BG68,_xll.ohTrigger(trigger,$W$24))*_xll.qlInterpolationInterpolate($AI$1,BG68,,trigger)</f>
        <v>2.3037570760101213E-4</v>
      </c>
      <c r="BJ68" s="71">
        <f>_xll.qlIndexFixing($W$9,_xll.qlInterestRateIndexFixingDate($W$9,BG68,trigger),TRUE,trigger)</f>
        <v>2.3150962906199086E-4</v>
      </c>
      <c r="BK68" s="1">
        <f t="shared" si="5"/>
        <v>1.1339214609787319E-6</v>
      </c>
    </row>
    <row r="69" spans="1:63" x14ac:dyDescent="0.2">
      <c r="O69" s="26" t="e">
        <v>#N/A</v>
      </c>
      <c r="P69" s="26" t="e">
        <f>_xll.qlRateHelperQuoteName(O69,trigger)</f>
        <v>#VALUE!</v>
      </c>
      <c r="Q69" s="31" t="e">
        <f>_xll.qlRateHelperRate(O69,trigger)</f>
        <v>#VALUE!</v>
      </c>
      <c r="R69" s="73" t="e">
        <f>_xll.qlRateHelperEarliestDate(O69,trigger)</f>
        <v>#VALUE!</v>
      </c>
      <c r="S69" s="73" t="e">
        <f>_xll.qlRateHelperPillarDate(O69,trigger)</f>
        <v>#VALUE!</v>
      </c>
      <c r="T69" s="37" t="e">
        <f>_xll.qlYieldTSDiscount($W$10,S69)</f>
        <v>#NUM!</v>
      </c>
      <c r="Z69" s="1">
        <f t="shared" si="3"/>
        <v>66</v>
      </c>
      <c r="AA69" s="44" t="str">
        <f t="shared" si="4"/>
        <v>66M</v>
      </c>
      <c r="AB69" s="45">
        <f>_xll.qlCalendarAdvance(calendar,$AB$3,AA69,,,trigger)</f>
        <v>44292</v>
      </c>
      <c r="AC69" s="45">
        <f>_xll.qlInterestRateIndexMaturity($W$9,AB69,trigger)</f>
        <v>44475</v>
      </c>
      <c r="AD69" s="49">
        <f>_xll.qlTenorBasisValue($W$17,AB69,_xll.ohTrigger(trigger,$W$24))</f>
        <v>2.6804882995443485E-3</v>
      </c>
      <c r="AE69" s="49">
        <f>_xll.qlTenorBasisForwardRate($W$17,AB69,_xll.ohTrigger(trigger,$W$24))</f>
        <v>1.2270453050838976E-2</v>
      </c>
      <c r="AF69" s="49">
        <f>_xll.qlTenorBasisForwardRate2($W$17,AB69,AC69,_xll.ohTrigger(trigger,$W$24))</f>
        <v>1.2270453050838976E-2</v>
      </c>
      <c r="AG69" s="49">
        <f>_xll.qlIndexFixing($W$9,_xll.qlInterestRateIndexFixingDate($W$9,AB69,trigger),TRUE,trigger)</f>
        <v>1.2013139172885866E-2</v>
      </c>
      <c r="AH69" s="52">
        <f t="shared" si="13"/>
        <v>2.5731387795310985</v>
      </c>
      <c r="AI69" s="52">
        <f t="shared" si="14"/>
        <v>0.97902979809408774</v>
      </c>
      <c r="BG69" s="102">
        <f>_xll.qlCalendarAdvance(calendar,BG68,"1D",,,trigger)</f>
        <v>42373</v>
      </c>
      <c r="BH69" s="71">
        <f>_xll.qlTenorBasisForwardRate($W$17,BG69,_xll.ohTrigger(trigger,$W$24))</f>
        <v>1.8717377140121537E-4</v>
      </c>
      <c r="BI69" s="71">
        <f>_xll.qlTenorBasisForwardRate($W$17,BG69,_xll.ohTrigger(trigger,$W$24))*_xll.qlInterpolationInterpolate($AI$1,BG69,,trigger)</f>
        <v>2.2000000000029933E-4</v>
      </c>
      <c r="BJ69" s="71">
        <f>_xll.qlIndexFixing($W$9,_xll.qlInterestRateIndexFixingDate($W$9,BG69,trigger),TRUE,trigger)</f>
        <v>2.2000000000029933E-4</v>
      </c>
      <c r="BK69" s="1">
        <f t="shared" si="5"/>
        <v>0</v>
      </c>
    </row>
    <row r="70" spans="1:63" x14ac:dyDescent="0.2">
      <c r="O70" s="26" t="e">
        <v>#N/A</v>
      </c>
      <c r="P70" s="26" t="e">
        <f>_xll.qlRateHelperQuoteName(O70,trigger)</f>
        <v>#VALUE!</v>
      </c>
      <c r="Q70" s="31" t="e">
        <f>_xll.qlRateHelperRate(O70,trigger)</f>
        <v>#VALUE!</v>
      </c>
      <c r="R70" s="73" t="e">
        <f>_xll.qlRateHelperEarliestDate(O70,trigger)</f>
        <v>#VALUE!</v>
      </c>
      <c r="S70" s="73" t="e">
        <f>_xll.qlRateHelperPillarDate(O70,trigger)</f>
        <v>#VALUE!</v>
      </c>
      <c r="T70" s="37" t="e">
        <f>_xll.qlYieldTSDiscount($W$10,S70)</f>
        <v>#NUM!</v>
      </c>
      <c r="Z70" s="1">
        <f t="shared" ref="Z70:Z133" si="15">Z69+1</f>
        <v>67</v>
      </c>
      <c r="AA70" s="44" t="str">
        <f t="shared" ref="AA70:AA133" si="16">Z70&amp;"M"</f>
        <v>67M</v>
      </c>
      <c r="AB70" s="45">
        <f>_xll.qlCalendarAdvance(calendar,$AB$3,AA70,,,trigger)</f>
        <v>44319</v>
      </c>
      <c r="AC70" s="45">
        <f>_xll.qlInterestRateIndexMaturity($W$9,AB70,trigger)</f>
        <v>44503</v>
      </c>
      <c r="AD70" s="49">
        <f>_xll.qlTenorBasisValue($W$17,AB70,_xll.ohTrigger(trigger,$W$24))</f>
        <v>2.6704516161309248E-3</v>
      </c>
      <c r="AE70" s="49">
        <f>_xll.qlTenorBasisForwardRate($W$17,AB70,_xll.ohTrigger(trigger,$W$24))</f>
        <v>1.2495615181693511E-2</v>
      </c>
      <c r="AF70" s="49">
        <f>_xll.qlTenorBasisForwardRate2($W$17,AB70,AC70,_xll.ohTrigger(trigger,$W$24))</f>
        <v>1.2495615181693511E-2</v>
      </c>
      <c r="AG70" s="49">
        <f>_xll.qlIndexFixing($W$9,_xll.qlInterestRateIndexFixingDate($W$9,AB70,trigger),TRUE,trigger)</f>
        <v>1.2237100464515756E-2</v>
      </c>
      <c r="AH70" s="52">
        <f t="shared" si="13"/>
        <v>2.5851471717775429</v>
      </c>
      <c r="AI70" s="52">
        <f t="shared" si="14"/>
        <v>0.97931156542364661</v>
      </c>
      <c r="BG70" s="102">
        <f>_xll.qlCalendarAdvance(calendar,BG69,"1D",,,trigger)</f>
        <v>42374</v>
      </c>
      <c r="BH70" s="71">
        <f>_xll.qlTenorBasisForwardRate($W$17,BG70,_xll.ohTrigger(trigger,$W$24))</f>
        <v>1.8713949493559352E-4</v>
      </c>
      <c r="BI70" s="71">
        <f>_xll.qlTenorBasisForwardRate($W$17,BG70,_xll.ohTrigger(trigger,$W$24))*_xll.qlInterpolationInterpolate($AI$1,BG70,,trigger)</f>
        <v>2.1935632412921187E-4</v>
      </c>
      <c r="BJ70" s="71">
        <f>_xll.qlIndexFixing($W$9,_xll.qlInterestRateIndexFixingDate($W$9,BG70,trigger),TRUE,trigger)</f>
        <v>2.1978456051163287E-4</v>
      </c>
      <c r="BK70" s="1">
        <f t="shared" ref="BK70:BK133" si="17">BJ70-BI70</f>
        <v>4.2823638242100548E-7</v>
      </c>
    </row>
    <row r="71" spans="1:63" x14ac:dyDescent="0.2">
      <c r="O71" s="28" t="e">
        <v>#N/A</v>
      </c>
      <c r="P71" s="28" t="e">
        <f>_xll.qlRateHelperQuoteName(O71,trigger)</f>
        <v>#VALUE!</v>
      </c>
      <c r="Q71" s="32" t="e">
        <f>_xll.qlRateHelperRate(O71,trigger)</f>
        <v>#VALUE!</v>
      </c>
      <c r="R71" s="74" t="e">
        <f>_xll.qlRateHelperEarliestDate(O71,trigger)</f>
        <v>#VALUE!</v>
      </c>
      <c r="S71" s="74" t="e">
        <f>_xll.qlRateHelperPillarDate(O71,trigger)</f>
        <v>#VALUE!</v>
      </c>
      <c r="T71" s="38" t="e">
        <f>_xll.qlYieldTSDiscount($W$10,S71)</f>
        <v>#NUM!</v>
      </c>
      <c r="Z71" s="1">
        <f t="shared" si="15"/>
        <v>68</v>
      </c>
      <c r="AA71" s="44" t="str">
        <f t="shared" si="16"/>
        <v>68M</v>
      </c>
      <c r="AB71" s="45">
        <f>_xll.qlCalendarAdvance(calendar,$AB$3,AA71,,,trigger)</f>
        <v>44349</v>
      </c>
      <c r="AC71" s="45">
        <f>_xll.qlInterestRateIndexMaturity($W$9,AB71,trigger)</f>
        <v>44532</v>
      </c>
      <c r="AD71" s="49">
        <f>_xll.qlTenorBasisValue($W$17,AB71,_xll.ohTrigger(trigger,$W$24))</f>
        <v>2.6590377735233681E-3</v>
      </c>
      <c r="AE71" s="49">
        <f>_xll.qlTenorBasisForwardRate($W$17,AB71,_xll.ohTrigger(trigger,$W$24))</f>
        <v>1.2729482004116251E-2</v>
      </c>
      <c r="AF71" s="49">
        <f>_xll.qlTenorBasisForwardRate2($W$17,AB71,AC71,_xll.ohTrigger(trigger,$W$24))</f>
        <v>1.2729482004116251E-2</v>
      </c>
      <c r="AG71" s="49">
        <f>_xll.qlIndexFixing($W$9,_xll.qlInterestRateIndexFixingDate($W$9,AB71,trigger),TRUE,trigger)</f>
        <v>1.2477510227178678E-2</v>
      </c>
      <c r="AH71" s="52">
        <f t="shared" si="13"/>
        <v>2.5197177693757347</v>
      </c>
      <c r="AI71" s="52">
        <f t="shared" si="14"/>
        <v>0.98020565354850298</v>
      </c>
      <c r="BG71" s="102">
        <f>_xll.qlCalendarAdvance(calendar,BG70,"1D",,,trigger)</f>
        <v>42375</v>
      </c>
      <c r="BH71" s="71">
        <f>_xll.qlTenorBasisForwardRate($W$17,BG71,_xll.ohTrigger(trigger,$W$24))</f>
        <v>1.8714175565599561E-4</v>
      </c>
      <c r="BI71" s="71">
        <f>_xll.qlTenorBasisForwardRate($W$17,BG71,_xll.ohTrigger(trigger,$W$24))*_xll.qlInterpolationInterpolate($AI$1,BG71,,trigger)</f>
        <v>2.1875557869748059E-4</v>
      </c>
      <c r="BJ71" s="71">
        <f>_xll.qlIndexFixing($W$9,_xll.qlInterestRateIndexFixingDate($W$9,BG71,trigger),TRUE,trigger)</f>
        <v>2.195593464782763E-4</v>
      </c>
      <c r="BK71" s="1">
        <f t="shared" si="17"/>
        <v>8.0376778079571318E-7</v>
      </c>
    </row>
    <row r="72" spans="1:63" x14ac:dyDescent="0.2">
      <c r="Z72" s="1">
        <f t="shared" si="15"/>
        <v>69</v>
      </c>
      <c r="AA72" s="44" t="str">
        <f t="shared" si="16"/>
        <v>69M</v>
      </c>
      <c r="AB72" s="45">
        <f>_xll.qlCalendarAdvance(calendar,$AB$3,AA72,,,trigger)</f>
        <v>44379</v>
      </c>
      <c r="AC72" s="45">
        <f>_xll.qlInterestRateIndexMaturity($W$9,AB72,trigger)</f>
        <v>44564</v>
      </c>
      <c r="AD72" s="49">
        <f>_xll.qlTenorBasisValue($W$17,AB72,_xll.ohTrigger(trigger,$W$24))</f>
        <v>2.6473593080730334E-3</v>
      </c>
      <c r="AE72" s="49">
        <f>_xll.qlTenorBasisForwardRate($W$17,AB72,_xll.ohTrigger(trigger,$W$24))</f>
        <v>1.2968013050158326E-2</v>
      </c>
      <c r="AF72" s="49">
        <f>_xll.qlTenorBasisForwardRate2($W$17,AB72,AC72,_xll.ohTrigger(trigger,$W$24))</f>
        <v>1.2968013050158326E-2</v>
      </c>
      <c r="AG72" s="49">
        <f>_xll.qlIndexFixing($W$9,_xll.qlInterestRateIndexFixingDate($W$9,AB72,trigger),TRUE,trigger)</f>
        <v>1.2730495086845364E-2</v>
      </c>
      <c r="AH72" s="52">
        <f t="shared" si="13"/>
        <v>2.3751796331296195</v>
      </c>
      <c r="AI72" s="52">
        <f t="shared" si="14"/>
        <v>0.98168432107569004</v>
      </c>
      <c r="BG72" s="102">
        <f>_xll.qlCalendarAdvance(calendar,BG71,"1D",,,trigger)</f>
        <v>42376</v>
      </c>
      <c r="BH72" s="71">
        <f>_xll.qlTenorBasisForwardRate($W$17,BG72,_xll.ohTrigger(trigger,$W$24))</f>
        <v>1.8717924069568324E-4</v>
      </c>
      <c r="BI72" s="71">
        <f>_xll.qlTenorBasisForwardRate($W$17,BG72,_xll.ohTrigger(trigger,$W$24))*_xll.qlInterpolationInterpolate($AI$1,BG72,,trigger)</f>
        <v>2.1819587987192236E-4</v>
      </c>
      <c r="BJ72" s="71">
        <f>_xll.qlIndexFixing($W$9,_xll.qlInterestRateIndexFixingDate($W$9,BG72,trigger),TRUE,trigger)</f>
        <v>2.1932537709770327E-4</v>
      </c>
      <c r="BK72" s="1">
        <f t="shared" si="17"/>
        <v>1.1294972257809165E-6</v>
      </c>
    </row>
    <row r="73" spans="1:63" x14ac:dyDescent="0.2">
      <c r="Z73" s="1">
        <f t="shared" si="15"/>
        <v>70</v>
      </c>
      <c r="AA73" s="44" t="str">
        <f t="shared" si="16"/>
        <v>70M</v>
      </c>
      <c r="AB73" s="45">
        <f>_xll.qlCalendarAdvance(calendar,$AB$3,AA73,,,trigger)</f>
        <v>44410</v>
      </c>
      <c r="AC73" s="45">
        <f>_xll.qlInterestRateIndexMaturity($W$9,AB73,trigger)</f>
        <v>44594</v>
      </c>
      <c r="AD73" s="49">
        <f>_xll.qlTenorBasisValue($W$17,AB73,_xll.ohTrigger(trigger,$W$24))</f>
        <v>2.6350254890496294E-3</v>
      </c>
      <c r="AE73" s="49">
        <f>_xll.qlTenorBasisForwardRate($W$17,AB73,_xll.ohTrigger(trigger,$W$24))</f>
        <v>1.3195789723121585E-2</v>
      </c>
      <c r="AF73" s="49">
        <f>_xll.qlTenorBasisForwardRate2($W$17,AB73,AC73,_xll.ohTrigger(trigger,$W$24))</f>
        <v>1.3195789723121585E-2</v>
      </c>
      <c r="AG73" s="49">
        <f>_xll.qlIndexFixing($W$9,_xll.qlInterestRateIndexFixingDate($W$9,AB73,trigger),TRUE,trigger)</f>
        <v>1.2977397798326268E-2</v>
      </c>
      <c r="AH73" s="52">
        <f t="shared" si="13"/>
        <v>2.1839192479531677</v>
      </c>
      <c r="AI73" s="52">
        <f t="shared" si="14"/>
        <v>0.98344987837956743</v>
      </c>
      <c r="BG73" s="102">
        <f>_xll.qlCalendarAdvance(calendar,BG72,"1D",,,trigger)</f>
        <v>42377</v>
      </c>
      <c r="BH73" s="71">
        <f>_xll.qlTenorBasisForwardRate($W$17,BG73,_xll.ohTrigger(trigger,$W$24))</f>
        <v>1.8725054317564755E-4</v>
      </c>
      <c r="BI73" s="71">
        <f>_xll.qlTenorBasisForwardRate($W$17,BG73,_xll.ohTrigger(trigger,$W$24))*_xll.qlInterpolationInterpolate($AI$1,BG73,,trigger)</f>
        <v>2.1767525146399084E-4</v>
      </c>
      <c r="BJ73" s="71">
        <f>_xll.qlIndexFixing($W$9,_xll.qlInterestRateIndexFixingDate($W$9,BG73,trigger),TRUE,trigger)</f>
        <v>2.1908352386926997E-4</v>
      </c>
      <c r="BK73" s="1">
        <f t="shared" si="17"/>
        <v>1.4082724052791307E-6</v>
      </c>
    </row>
    <row r="74" spans="1:63" x14ac:dyDescent="0.2">
      <c r="Z74" s="1">
        <f t="shared" si="15"/>
        <v>71</v>
      </c>
      <c r="AA74" s="44" t="str">
        <f t="shared" si="16"/>
        <v>71M</v>
      </c>
      <c r="AB74" s="45">
        <f>_xll.qlCalendarAdvance(calendar,$AB$3,AA74,,,trigger)</f>
        <v>44441</v>
      </c>
      <c r="AC74" s="45">
        <f>_xll.qlInterestRateIndexMaturity($W$9,AB74,trigger)</f>
        <v>44622</v>
      </c>
      <c r="AD74" s="49">
        <f>_xll.qlTenorBasisValue($W$17,AB74,_xll.ohTrigger(trigger,$W$24))</f>
        <v>2.6224331743857068E-3</v>
      </c>
      <c r="AE74" s="49">
        <f>_xll.qlTenorBasisForwardRate($W$17,AB74,_xll.ohTrigger(trigger,$W$24))</f>
        <v>1.3410420404002118E-2</v>
      </c>
      <c r="AF74" s="49">
        <f>_xll.qlTenorBasisForwardRate2($W$17,AB74,AC74,_xll.ohTrigger(trigger,$W$24))</f>
        <v>1.3410420404002118E-2</v>
      </c>
      <c r="AG74" s="49">
        <f>_xll.qlIndexFixing($W$9,_xll.qlInterestRateIndexFixingDate($W$9,AB74,trigger),TRUE,trigger)</f>
        <v>1.3213504354372347E-2</v>
      </c>
      <c r="AH74" s="52">
        <f t="shared" si="13"/>
        <v>1.9691604962977087</v>
      </c>
      <c r="AI74" s="52">
        <f t="shared" si="14"/>
        <v>0.98531619116347724</v>
      </c>
      <c r="BG74" s="102">
        <f>_xll.qlCalendarAdvance(calendar,BG73,"1D",,,trigger)</f>
        <v>42380</v>
      </c>
      <c r="BH74" s="71">
        <f>_xll.qlTenorBasisForwardRate($W$17,BG74,_xll.ohTrigger(trigger,$W$24))</f>
        <v>1.8765187624220753E-4</v>
      </c>
      <c r="BI74" s="71">
        <f>_xll.qlTenorBasisForwardRate($W$17,BG74,_xll.ohTrigger(trigger,$W$24))*_xll.qlInterpolationInterpolate($AI$1,BG74,,trigger)</f>
        <v>2.1632667331064755E-4</v>
      </c>
      <c r="BJ74" s="71">
        <f>_xll.qlIndexFixing($W$9,_xll.qlInterestRateIndexFixingDate($W$9,BG74,trigger),TRUE,trigger)</f>
        <v>2.1831716065769802E-4</v>
      </c>
      <c r="BK74" s="1">
        <f t="shared" si="17"/>
        <v>1.9904873470504643E-6</v>
      </c>
    </row>
    <row r="75" spans="1:63" x14ac:dyDescent="0.2">
      <c r="Z75" s="1">
        <f t="shared" si="15"/>
        <v>72</v>
      </c>
      <c r="AA75" s="44" t="str">
        <f t="shared" si="16"/>
        <v>72M</v>
      </c>
      <c r="AB75" s="45">
        <f>_xll.qlCalendarAdvance(calendar,$AB$3,AA75,,,trigger)</f>
        <v>44473</v>
      </c>
      <c r="AC75" s="45">
        <f>_xll.qlInterestRateIndexMaturity($W$9,AB75,trigger)</f>
        <v>44655</v>
      </c>
      <c r="AD75" s="49">
        <f>_xll.qlTenorBasisValue($W$17,AB75,_xll.ohTrigger(trigger,$W$24))</f>
        <v>2.6091759700323249E-3</v>
      </c>
      <c r="AE75" s="49">
        <f>_xll.qlTenorBasisForwardRate($W$17,AB75,_xll.ohTrigger(trigger,$W$24))</f>
        <v>1.3642918782392596E-2</v>
      </c>
      <c r="AF75" s="49">
        <f>_xll.qlTenorBasisForwardRate2($W$17,AB75,AC75,_xll.ohTrigger(trigger,$W$24))</f>
        <v>1.3642918782392596E-2</v>
      </c>
      <c r="AG75" s="49">
        <f>_xll.qlIndexFixing($W$9,_xll.qlInterestRateIndexFixingDate($W$9,AB75,trigger),TRUE,trigger)</f>
        <v>1.3470363197783856E-2</v>
      </c>
      <c r="AH75" s="52">
        <f t="shared" si="13"/>
        <v>1.7255558460873948</v>
      </c>
      <c r="AI75" s="52">
        <f t="shared" si="14"/>
        <v>0.98735200382256638</v>
      </c>
      <c r="BG75" s="102">
        <f>_xll.qlCalendarAdvance(calendar,BG74,"1D",,,trigger)</f>
        <v>42381</v>
      </c>
      <c r="BH75" s="71">
        <f>_xll.qlTenorBasisForwardRate($W$17,BG75,_xll.ohTrigger(trigger,$W$24))</f>
        <v>1.878424993911216E-4</v>
      </c>
      <c r="BI75" s="71">
        <f>_xll.qlTenorBasisForwardRate($W$17,BG75,_xll.ohTrigger(trigger,$W$24))*_xll.qlInterpolationInterpolate($AI$1,BG75,,trigger)</f>
        <v>2.15940770561644E-4</v>
      </c>
      <c r="BJ75" s="71">
        <f>_xll.qlIndexFixing($W$9,_xll.qlInterestRateIndexFixingDate($W$9,BG75,trigger),TRUE,trigger)</f>
        <v>2.1804953311251789E-4</v>
      </c>
      <c r="BK75" s="1">
        <f t="shared" si="17"/>
        <v>2.1087625508738864E-6</v>
      </c>
    </row>
    <row r="76" spans="1:63" x14ac:dyDescent="0.2">
      <c r="Z76" s="1">
        <f t="shared" si="15"/>
        <v>73</v>
      </c>
      <c r="AA76" s="44" t="str">
        <f t="shared" si="16"/>
        <v>73M</v>
      </c>
      <c r="AB76" s="45">
        <f>_xll.qlCalendarAdvance(calendar,$AB$3,AA76,,,trigger)</f>
        <v>44502</v>
      </c>
      <c r="AC76" s="45">
        <f>_xll.qlInterestRateIndexMaturity($W$9,AB76,trigger)</f>
        <v>44683</v>
      </c>
      <c r="AD76" s="49">
        <f>_xll.qlTenorBasisValue($W$17,AB76,_xll.ohTrigger(trigger,$W$24))</f>
        <v>2.5969450461638247E-3</v>
      </c>
      <c r="AE76" s="49">
        <f>_xll.qlTenorBasisForwardRate($W$17,AB76,_xll.ohTrigger(trigger,$W$24))</f>
        <v>1.3843279608469306E-2</v>
      </c>
      <c r="AF76" s="49">
        <f>_xll.qlTenorBasisForwardRate2($W$17,AB76,AC76,_xll.ohTrigger(trigger,$W$24))</f>
        <v>1.3843279608469306E-2</v>
      </c>
      <c r="AG76" s="49">
        <f>_xll.qlIndexFixing($W$9,_xll.qlInterestRateIndexFixingDate($W$9,AB76,trigger),TRUE,trigger)</f>
        <v>1.36907808839693E-2</v>
      </c>
      <c r="AH76" s="52">
        <f t="shared" si="13"/>
        <v>1.5249872450000603</v>
      </c>
      <c r="AI76" s="52">
        <f t="shared" si="14"/>
        <v>0.98898391646971373</v>
      </c>
      <c r="BG76" s="102">
        <f>_xll.qlCalendarAdvance(calendar,BG75,"1D",,,trigger)</f>
        <v>42382</v>
      </c>
      <c r="BH76" s="71">
        <f>_xll.qlTenorBasisForwardRate($W$17,BG76,_xll.ohTrigger(trigger,$W$24))</f>
        <v>1.8805849535465422E-4</v>
      </c>
      <c r="BI76" s="71">
        <f>_xll.qlTenorBasisForwardRate($W$17,BG76,_xll.ohTrigger(trigger,$W$24))*_xll.qlInterpolationInterpolate($AI$1,BG76,,trigger)</f>
        <v>2.1558272495023171E-4</v>
      </c>
      <c r="BJ76" s="71">
        <f>_xll.qlIndexFixing($W$9,_xll.qlInterestRateIndexFixingDate($W$9,BG76,trigger),TRUE,trigger)</f>
        <v>2.1777616377260578E-4</v>
      </c>
      <c r="BK76" s="1">
        <f t="shared" si="17"/>
        <v>2.193438822374079E-6</v>
      </c>
    </row>
    <row r="77" spans="1:63" x14ac:dyDescent="0.2">
      <c r="Z77" s="1">
        <f t="shared" si="15"/>
        <v>74</v>
      </c>
      <c r="AA77" s="44" t="str">
        <f t="shared" si="16"/>
        <v>74M</v>
      </c>
      <c r="AB77" s="45">
        <f>_xll.qlCalendarAdvance(calendar,$AB$3,AA77,,,trigger)</f>
        <v>44532</v>
      </c>
      <c r="AC77" s="45">
        <f>_xll.qlInterestRateIndexMaturity($W$9,AB77,trigger)</f>
        <v>44714</v>
      </c>
      <c r="AD77" s="49">
        <f>_xll.qlTenorBasisValue($W$17,AB77,_xll.ohTrigger(trigger,$W$24))</f>
        <v>2.58408569050698E-3</v>
      </c>
      <c r="AE77" s="49">
        <f>_xll.qlTenorBasisForwardRate($W$17,AB77,_xll.ohTrigger(trigger,$W$24))</f>
        <v>1.4054997255764829E-2</v>
      </c>
      <c r="AF77" s="49">
        <f>_xll.qlTenorBasisForwardRate2($W$17,AB77,AC77,_xll.ohTrigger(trigger,$W$24))</f>
        <v>1.4054997255764829E-2</v>
      </c>
      <c r="AG77" s="49">
        <f>_xll.qlIndexFixing($W$9,_xll.qlInterestRateIndexFixingDate($W$9,AB77,trigger),TRUE,trigger)</f>
        <v>1.3921893790415928E-2</v>
      </c>
      <c r="AH77" s="52">
        <f t="shared" si="13"/>
        <v>1.3310346534890076</v>
      </c>
      <c r="AI77" s="52">
        <f t="shared" si="14"/>
        <v>0.9905298120713395</v>
      </c>
      <c r="BG77" s="102">
        <f>_xll.qlCalendarAdvance(calendar,BG76,"1D",,,trigger)</f>
        <v>42383</v>
      </c>
      <c r="BH77" s="71">
        <f>_xll.qlTenorBasisForwardRate($W$17,BG77,_xll.ohTrigger(trigger,$W$24))</f>
        <v>1.8829789316128758E-4</v>
      </c>
      <c r="BI77" s="71">
        <f>_xll.qlTenorBasisForwardRate($W$17,BG77,_xll.ohTrigger(trigger,$W$24))*_xll.qlInterpolationInterpolate($AI$1,BG77,,trigger)</f>
        <v>2.152500379622353E-4</v>
      </c>
      <c r="BJ77" s="71">
        <f>_xll.qlIndexFixing($W$9,_xll.qlInterestRateIndexFixingDate($W$9,BG77,trigger),TRUE,trigger)</f>
        <v>2.1749703795915408E-4</v>
      </c>
      <c r="BK77" s="1">
        <f t="shared" si="17"/>
        <v>2.2469999969187862E-6</v>
      </c>
    </row>
    <row r="78" spans="1:63" x14ac:dyDescent="0.2">
      <c r="Z78" s="1">
        <f t="shared" si="15"/>
        <v>75</v>
      </c>
      <c r="AA78" s="44" t="str">
        <f t="shared" si="16"/>
        <v>75M</v>
      </c>
      <c r="AB78" s="45">
        <f>_xll.qlCalendarAdvance(calendar,$AB$3,AA78,,,trigger)</f>
        <v>44564</v>
      </c>
      <c r="AC78" s="45">
        <f>_xll.qlInterestRateIndexMaturity($W$9,AB78,trigger)</f>
        <v>44746</v>
      </c>
      <c r="AD78" s="49">
        <f>_xll.qlTenorBasisValue($W$17,AB78,_xll.ohTrigger(trigger,$W$24))</f>
        <v>2.5701483208257605E-3</v>
      </c>
      <c r="AE78" s="49">
        <f>_xll.qlTenorBasisForwardRate($W$17,AB78,_xll.ohTrigger(trigger,$W$24))</f>
        <v>1.4273256249430424E-2</v>
      </c>
      <c r="AF78" s="49">
        <f>_xll.qlTenorBasisForwardRate2($W$17,AB78,AC78,_xll.ohTrigger(trigger,$W$24))</f>
        <v>1.4273256249430424E-2</v>
      </c>
      <c r="AG78" s="49">
        <f>_xll.qlIndexFixing($W$9,_xll.qlInterestRateIndexFixingDate($W$9,AB78,trigger),TRUE,trigger)</f>
        <v>1.415816432249084E-2</v>
      </c>
      <c r="AH78" s="52">
        <f t="shared" si="13"/>
        <v>1.1509192693958357</v>
      </c>
      <c r="AI78" s="52">
        <f t="shared" si="14"/>
        <v>0.99193653326694975</v>
      </c>
      <c r="BG78" s="102">
        <f>_xll.qlCalendarAdvance(calendar,BG77,"1D",,,trigger)</f>
        <v>42384</v>
      </c>
      <c r="BH78" s="71">
        <f>_xll.qlTenorBasisForwardRate($W$17,BG78,_xll.ohTrigger(trigger,$W$24))</f>
        <v>1.8855862782328039E-4</v>
      </c>
      <c r="BI78" s="71">
        <f>_xll.qlTenorBasisForwardRate($W$17,BG78,_xll.ohTrigger(trigger,$W$24))*_xll.qlInterpolationInterpolate($AI$1,BG78,,trigger)</f>
        <v>2.149401293330832E-4</v>
      </c>
      <c r="BJ78" s="71">
        <f>_xll.qlIndexFixing($W$9,_xll.qlInterestRateIndexFixingDate($W$9,BG78,trigger),TRUE,trigger)</f>
        <v>2.1721199329699455E-4</v>
      </c>
      <c r="BK78" s="1">
        <f t="shared" si="17"/>
        <v>2.2718639639113507E-6</v>
      </c>
    </row>
    <row r="79" spans="1:63" x14ac:dyDescent="0.2">
      <c r="Z79" s="1">
        <f t="shared" si="15"/>
        <v>76</v>
      </c>
      <c r="AA79" s="44" t="str">
        <f t="shared" si="16"/>
        <v>76M</v>
      </c>
      <c r="AB79" s="45">
        <f>_xll.qlCalendarAdvance(calendar,$AB$3,AA79,,,trigger)</f>
        <v>44594</v>
      </c>
      <c r="AC79" s="45">
        <f>_xll.qlInterestRateIndexMaturity($W$9,AB79,trigger)</f>
        <v>44775</v>
      </c>
      <c r="AD79" s="49">
        <f>_xll.qlTenorBasisValue($W$17,AB79,_xll.ohTrigger(trigger,$W$24))</f>
        <v>2.5568852025193941E-3</v>
      </c>
      <c r="AE79" s="49">
        <f>_xll.qlTenorBasisForwardRate($W$17,AB79,_xll.ohTrigger(trigger,$W$24))</f>
        <v>1.4470782376389131E-2</v>
      </c>
      <c r="AF79" s="49">
        <f>_xll.qlTenorBasisForwardRate2($W$17,AB79,AC79,_xll.ohTrigger(trigger,$W$24))</f>
        <v>1.4470782376389131E-2</v>
      </c>
      <c r="AG79" s="49">
        <f>_xll.qlIndexFixing($W$9,_xll.qlInterestRateIndexFixingDate($W$9,AB79,trigger),TRUE,trigger)</f>
        <v>1.4370027024526756E-2</v>
      </c>
      <c r="AH79" s="52">
        <f t="shared" si="13"/>
        <v>1.007553518623753</v>
      </c>
      <c r="AI79" s="52">
        <f t="shared" si="14"/>
        <v>0.99303732519488574</v>
      </c>
      <c r="BG79" s="102">
        <f>_xll.qlCalendarAdvance(calendar,BG78,"1D",,,trigger)</f>
        <v>42387</v>
      </c>
      <c r="BH79" s="71">
        <f>_xll.qlTenorBasisForwardRate($W$17,BG79,_xll.ohTrigger(trigger,$W$24))</f>
        <v>1.8944679279166474E-4</v>
      </c>
      <c r="BI79" s="71">
        <f>_xll.qlTenorBasisForwardRate($W$17,BG79,_xll.ohTrigger(trigger,$W$24))*_xll.qlInterpolationInterpolate($AI$1,BG79,,trigger)</f>
        <v>2.1412007649330108E-4</v>
      </c>
      <c r="BJ79" s="71">
        <f>_xll.qlIndexFixing($W$9,_xll.qlInterestRateIndexFixingDate($W$9,BG79,trigger),TRUE,trigger)</f>
        <v>2.163175070238119E-4</v>
      </c>
      <c r="BK79" s="1">
        <f t="shared" si="17"/>
        <v>2.1974305305108252E-6</v>
      </c>
    </row>
    <row r="80" spans="1:63" x14ac:dyDescent="0.2">
      <c r="Z80" s="1">
        <f t="shared" si="15"/>
        <v>77</v>
      </c>
      <c r="AA80" s="44" t="str">
        <f t="shared" si="16"/>
        <v>77M</v>
      </c>
      <c r="AB80" s="45">
        <f>_xll.qlCalendarAdvance(calendar,$AB$3,AA80,,,trigger)</f>
        <v>44622</v>
      </c>
      <c r="AC80" s="45">
        <f>_xll.qlInterestRateIndexMaturity($W$9,AB80,trigger)</f>
        <v>44806</v>
      </c>
      <c r="AD80" s="49">
        <f>_xll.qlTenorBasisValue($W$17,AB80,_xll.ohTrigger(trigger,$W$24))</f>
        <v>2.5443428266749639E-3</v>
      </c>
      <c r="AE80" s="49">
        <f>_xll.qlTenorBasisForwardRate($W$17,AB80,_xll.ohTrigger(trigger,$W$24))</f>
        <v>1.4665791896082511E-2</v>
      </c>
      <c r="AF80" s="49">
        <f>_xll.qlTenorBasisForwardRate2($W$17,AB80,AC80,_xll.ohTrigger(trigger,$W$24))</f>
        <v>1.4665791896082511E-2</v>
      </c>
      <c r="AG80" s="49">
        <f>_xll.qlIndexFixing($W$9,_xll.qlInterestRateIndexFixingDate($W$9,AB80,trigger),TRUE,trigger)</f>
        <v>1.4576821518948194E-2</v>
      </c>
      <c r="AH80" s="52">
        <f t="shared" si="13"/>
        <v>0.88970377134317546</v>
      </c>
      <c r="AI80" s="52">
        <f t="shared" si="14"/>
        <v>0.99393347609425142</v>
      </c>
      <c r="BG80" s="102">
        <f>_xll.qlCalendarAdvance(calendar,BG79,"1D",,,trigger)</f>
        <v>42388</v>
      </c>
      <c r="BH80" s="71">
        <f>_xll.qlTenorBasisForwardRate($W$17,BG80,_xll.ohTrigger(trigger,$W$24))</f>
        <v>1.8977034464247083E-4</v>
      </c>
      <c r="BI80" s="71">
        <f>_xll.qlTenorBasisForwardRate($W$17,BG80,_xll.ohTrigger(trigger,$W$24))*_xll.qlInterpolationInterpolate($AI$1,BG80,,trigger)</f>
        <v>2.1387389665971233E-4</v>
      </c>
      <c r="BJ80" s="71">
        <f>_xll.qlIndexFixing($W$9,_xll.qlInterestRateIndexFixingDate($W$9,BG80,trigger),TRUE,trigger)</f>
        <v>2.1600420929319614E-4</v>
      </c>
      <c r="BK80" s="1">
        <f t="shared" si="17"/>
        <v>2.1303126334838067E-6</v>
      </c>
    </row>
    <row r="81" spans="26:63" x14ac:dyDescent="0.2">
      <c r="Z81" s="1">
        <f t="shared" si="15"/>
        <v>78</v>
      </c>
      <c r="AA81" s="44" t="str">
        <f t="shared" si="16"/>
        <v>78M</v>
      </c>
      <c r="AB81" s="45">
        <f>_xll.qlCalendarAdvance(calendar,$AB$3,AA81,,,trigger)</f>
        <v>44655</v>
      </c>
      <c r="AC81" s="45">
        <f>_xll.qlInterestRateIndexMaturity($W$9,AB81,trigger)</f>
        <v>44838</v>
      </c>
      <c r="AD81" s="49">
        <f>_xll.qlTenorBasisValue($W$17,AB81,_xll.ohTrigger(trigger,$W$24))</f>
        <v>2.5293683547607678E-3</v>
      </c>
      <c r="AE81" s="49">
        <f>_xll.qlTenorBasisForwardRate($W$17,AB81,_xll.ohTrigger(trigger,$W$24))</f>
        <v>1.487548563963232E-2</v>
      </c>
      <c r="AF81" s="49">
        <f>_xll.qlTenorBasisForwardRate2($W$17,AB81,AC81,_xll.ohTrigger(trigger,$W$24))</f>
        <v>1.487548563963232E-2</v>
      </c>
      <c r="AG81" s="49">
        <f>_xll.qlIndexFixing($W$9,_xll.qlInterestRateIndexFixingDate($W$9,AB81,trigger),TRUE,trigger)</f>
        <v>1.4796788681558221E-2</v>
      </c>
      <c r="AH81" s="52">
        <f t="shared" si="13"/>
        <v>0.78696958074098844</v>
      </c>
      <c r="AI81" s="52">
        <f t="shared" si="14"/>
        <v>0.99470962091722037</v>
      </c>
      <c r="BG81" s="102">
        <f>_xll.qlCalendarAdvance(calendar,BG80,"1D",,,trigger)</f>
        <v>42389</v>
      </c>
      <c r="BH81" s="71">
        <f>_xll.qlTenorBasisForwardRate($W$17,BG81,_xll.ohTrigger(trigger,$W$24))</f>
        <v>1.9010349814593667E-4</v>
      </c>
      <c r="BI81" s="71">
        <f>_xll.qlTenorBasisForwardRate($W$17,BG81,_xll.ohTrigger(trigger,$W$24))*_xll.qlInterpolationInterpolate($AI$1,BG81,,trigger)</f>
        <v>2.1363642063154767E-4</v>
      </c>
      <c r="BJ81" s="71">
        <f>_xll.qlIndexFixing($W$9,_xll.qlInterestRateIndexFixingDate($W$9,BG81,trigger),TRUE,trigger)</f>
        <v>2.1568196539745299E-4</v>
      </c>
      <c r="BK81" s="1">
        <f t="shared" si="17"/>
        <v>2.0455447659053171E-6</v>
      </c>
    </row>
    <row r="82" spans="26:63" x14ac:dyDescent="0.2">
      <c r="Z82" s="1">
        <f t="shared" si="15"/>
        <v>79</v>
      </c>
      <c r="AA82" s="44" t="str">
        <f t="shared" si="16"/>
        <v>79M</v>
      </c>
      <c r="AB82" s="45">
        <f>_xll.qlCalendarAdvance(calendar,$AB$3,AA82,,,trigger)</f>
        <v>44683</v>
      </c>
      <c r="AC82" s="45">
        <f>_xll.qlInterestRateIndexMaturity($W$9,AB82,trigger)</f>
        <v>44867</v>
      </c>
      <c r="AD82" s="49">
        <f>_xll.qlTenorBasisValue($W$17,AB82,_xll.ohTrigger(trigger,$W$24))</f>
        <v>2.5165077741398771E-3</v>
      </c>
      <c r="AE82" s="49">
        <f>_xll.qlTenorBasisForwardRate($W$17,AB82,_xll.ohTrigger(trigger,$W$24))</f>
        <v>1.5056170520077921E-2</v>
      </c>
      <c r="AF82" s="49">
        <f>_xll.qlTenorBasisForwardRate2($W$17,AB82,AC82,_xll.ohTrigger(trigger,$W$24))</f>
        <v>1.5056170520077921E-2</v>
      </c>
      <c r="AG82" s="49">
        <f>_xll.qlIndexFixing($W$9,_xll.qlInterestRateIndexFixingDate($W$9,AB82,trigger),TRUE,trigger)</f>
        <v>1.4983792820074575E-2</v>
      </c>
      <c r="AH82" s="52">
        <f t="shared" si="13"/>
        <v>0.72377700003345424</v>
      </c>
      <c r="AI82" s="52">
        <f t="shared" si="14"/>
        <v>0.99519282144773613</v>
      </c>
      <c r="BG82" s="102">
        <f>_xll.qlCalendarAdvance(calendar,BG81,"1D",,,trigger)</f>
        <v>42390</v>
      </c>
      <c r="BH82" s="71">
        <f>_xll.qlTenorBasisForwardRate($W$17,BG82,_xll.ohTrigger(trigger,$W$24))</f>
        <v>1.9044362420775739E-4</v>
      </c>
      <c r="BI82" s="71">
        <f>_xll.qlTenorBasisForwardRate($W$17,BG82,_xll.ohTrigger(trigger,$W$24))*_xll.qlInterpolationInterpolate($AI$1,BG82,,trigger)</f>
        <v>2.1340460946075036E-4</v>
      </c>
      <c r="BJ82" s="71">
        <f>_xll.qlIndexFixing($W$9,_xll.qlInterestRateIndexFixingDate($W$9,BG82,trigger),TRUE,trigger)</f>
        <v>2.1534972678676409E-4</v>
      </c>
      <c r="BK82" s="1">
        <f t="shared" si="17"/>
        <v>1.9451173260137276E-6</v>
      </c>
    </row>
    <row r="83" spans="26:63" x14ac:dyDescent="0.2">
      <c r="Z83" s="1">
        <f t="shared" si="15"/>
        <v>80</v>
      </c>
      <c r="AA83" s="44" t="str">
        <f t="shared" si="16"/>
        <v>80M</v>
      </c>
      <c r="AB83" s="45">
        <f>_xll.qlCalendarAdvance(calendar,$AB$3,AA83,,,trigger)</f>
        <v>44714</v>
      </c>
      <c r="AC83" s="45">
        <f>_xll.qlInterestRateIndexMaturity($W$9,AB83,trigger)</f>
        <v>44897</v>
      </c>
      <c r="AD83" s="49">
        <f>_xll.qlTenorBasisValue($W$17,AB83,_xll.ohTrigger(trigger,$W$24))</f>
        <v>2.5021122355968163E-3</v>
      </c>
      <c r="AE83" s="49">
        <f>_xll.qlTenorBasisForwardRate($W$17,AB83,_xll.ohTrigger(trigger,$W$24))</f>
        <v>1.5245410435545602E-2</v>
      </c>
      <c r="AF83" s="49">
        <f>_xll.qlTenorBasisForwardRate2($W$17,AB83,AC83,_xll.ohTrigger(trigger,$W$24))</f>
        <v>1.5245410435545602E-2</v>
      </c>
      <c r="AG83" s="49">
        <f>_xll.qlIndexFixing($W$9,_xll.qlInterestRateIndexFixingDate($W$9,AB83,trigger),TRUE,trigger)</f>
        <v>1.5177371208381763E-2</v>
      </c>
      <c r="AH83" s="52">
        <f t="shared" si="13"/>
        <v>0.68039227163838722</v>
      </c>
      <c r="AI83" s="52">
        <f t="shared" si="14"/>
        <v>0.9955370681916702</v>
      </c>
      <c r="BG83" s="102">
        <f>_xll.qlCalendarAdvance(calendar,BG82,"1D",,,trigger)</f>
        <v>42391</v>
      </c>
      <c r="BH83" s="71">
        <f>_xll.qlTenorBasisForwardRate($W$17,BG83,_xll.ohTrigger(trigger,$W$24))</f>
        <v>1.9078799971696545E-4</v>
      </c>
      <c r="BI83" s="71">
        <f>_xll.qlTenorBasisForwardRate($W$17,BG83,_xll.ohTrigger(trigger,$W$24))*_xll.qlInterpolationInterpolate($AI$1,BG83,,trigger)</f>
        <v>2.131753530581711E-4</v>
      </c>
      <c r="BJ83" s="71">
        <f>_xll.qlIndexFixing($W$9,_xll.qlInterestRateIndexFixingDate($W$9,BG83,trigger),TRUE,trigger)</f>
        <v>2.1500629721538954E-4</v>
      </c>
      <c r="BK83" s="1">
        <f t="shared" si="17"/>
        <v>1.8309441572184461E-6</v>
      </c>
    </row>
    <row r="84" spans="26:63" x14ac:dyDescent="0.2">
      <c r="Z84" s="1">
        <f t="shared" si="15"/>
        <v>81</v>
      </c>
      <c r="AA84" s="44" t="str">
        <f t="shared" si="16"/>
        <v>81M</v>
      </c>
      <c r="AB84" s="45">
        <f>_xll.qlCalendarAdvance(calendar,$AB$3,AA84,,,trigger)</f>
        <v>44746</v>
      </c>
      <c r="AC84" s="45">
        <f>_xll.qlInterestRateIndexMaturity($W$9,AB84,trigger)</f>
        <v>44930</v>
      </c>
      <c r="AD84" s="49">
        <f>_xll.qlTenorBasisValue($W$17,AB84,_xll.ohTrigger(trigger,$W$24))</f>
        <v>2.4870886726865906E-3</v>
      </c>
      <c r="AE84" s="49">
        <f>_xll.qlTenorBasisForwardRate($W$17,AB84,_xll.ohTrigger(trigger,$W$24))</f>
        <v>1.5443784423097694E-2</v>
      </c>
      <c r="AF84" s="49">
        <f>_xll.qlTenorBasisForwardRate2($W$17,AB84,AC84,_xll.ohTrigger(trigger,$W$24))</f>
        <v>1.5443784423097694E-2</v>
      </c>
      <c r="AG84" s="49">
        <f>_xll.qlIndexFixing($W$9,_xll.qlInterestRateIndexFixingDate($W$9,AB84,trigger),TRUE,trigger)</f>
        <v>1.5377680028608105E-2</v>
      </c>
      <c r="AH84" s="52">
        <f t="shared" si="13"/>
        <v>0.66104394489589424</v>
      </c>
      <c r="AI84" s="52">
        <f t="shared" si="14"/>
        <v>0.99571967642913195</v>
      </c>
      <c r="BG84" s="102">
        <f>_xll.qlCalendarAdvance(calendar,BG83,"1D",,,trigger)</f>
        <v>42394</v>
      </c>
      <c r="BH84" s="71">
        <f>_xll.qlTenorBasisForwardRate($W$17,BG84,_xll.ohTrigger(trigger,$W$24))</f>
        <v>1.9181798153284596E-4</v>
      </c>
      <c r="BI84" s="71">
        <f>_xll.qlTenorBasisForwardRate($W$17,BG84,_xll.ohTrigger(trigger,$W$24))*_xll.qlInterpolationInterpolate($AI$1,BG84,,trigger)</f>
        <v>2.1247077624066195E-4</v>
      </c>
      <c r="BJ84" s="71">
        <f>_xll.qlIndexFixing($W$9,_xll.qlInterestRateIndexFixingDate($W$9,BG84,trigger),TRUE,trigger)</f>
        <v>2.1389468485718337E-4</v>
      </c>
      <c r="BK84" s="1">
        <f t="shared" si="17"/>
        <v>1.4239086165214216E-6</v>
      </c>
    </row>
    <row r="85" spans="26:63" x14ac:dyDescent="0.2">
      <c r="Z85" s="1">
        <f t="shared" si="15"/>
        <v>82</v>
      </c>
      <c r="AA85" s="44" t="str">
        <f t="shared" si="16"/>
        <v>82M</v>
      </c>
      <c r="AB85" s="45">
        <f>_xll.qlCalendarAdvance(calendar,$AB$3,AA85,,,trigger)</f>
        <v>44775</v>
      </c>
      <c r="AC85" s="45">
        <f>_xll.qlInterestRateIndexMaturity($W$9,AB85,trigger)</f>
        <v>44959</v>
      </c>
      <c r="AD85" s="49">
        <f>_xll.qlTenorBasisValue($W$17,AB85,_xll.ohTrigger(trigger,$W$24))</f>
        <v>2.4733381175132511E-3</v>
      </c>
      <c r="AE85" s="49">
        <f>_xll.qlTenorBasisForwardRate($W$17,AB85,_xll.ohTrigger(trigger,$W$24))</f>
        <v>1.5617507176718443E-2</v>
      </c>
      <c r="AF85" s="49">
        <f>_xll.qlTenorBasisForwardRate2($W$17,AB85,AC85,_xll.ohTrigger(trigger,$W$24))</f>
        <v>1.5617507176718443E-2</v>
      </c>
      <c r="AG85" s="49">
        <f>_xll.qlIndexFixing($W$9,_xll.qlInterestRateIndexFixingDate($W$9,AB85,trigger),TRUE,trigger)</f>
        <v>1.5551167041281219E-2</v>
      </c>
      <c r="AH85" s="52">
        <f t="shared" si="13"/>
        <v>0.66340135437223735</v>
      </c>
      <c r="AI85" s="52">
        <f t="shared" si="14"/>
        <v>0.99575219433635864</v>
      </c>
      <c r="BG85" s="102">
        <f>_xll.qlCalendarAdvance(calendar,BG84,"1D",,,trigger)</f>
        <v>42395</v>
      </c>
      <c r="BH85" s="71">
        <f>_xll.qlTenorBasisForwardRate($W$17,BG85,_xll.ohTrigger(trigger,$W$24))</f>
        <v>1.9215024334299922E-4</v>
      </c>
      <c r="BI85" s="71">
        <f>_xll.qlTenorBasisForwardRate($W$17,BG85,_xll.ohTrigger(trigger,$W$24))*_xll.qlInterpolationInterpolate($AI$1,BG85,,trigger)</f>
        <v>2.1221926819591205E-4</v>
      </c>
      <c r="BJ85" s="71">
        <f>_xll.qlIndexFixing($W$9,_xll.qlInterestRateIndexFixingDate($W$9,BG85,trigger),TRUE,trigger)</f>
        <v>2.1349157508920004E-4</v>
      </c>
      <c r="BK85" s="1">
        <f t="shared" si="17"/>
        <v>1.2723068932879878E-6</v>
      </c>
    </row>
    <row r="86" spans="26:63" x14ac:dyDescent="0.2">
      <c r="Z86" s="1">
        <f t="shared" si="15"/>
        <v>83</v>
      </c>
      <c r="AA86" s="44" t="str">
        <f t="shared" si="16"/>
        <v>83M</v>
      </c>
      <c r="AB86" s="45">
        <f>_xll.qlCalendarAdvance(calendar,$AB$3,AA86,,,trigger)</f>
        <v>44806</v>
      </c>
      <c r="AC86" s="45">
        <f>_xll.qlInterestRateIndexMaturity($W$9,AB86,trigger)</f>
        <v>44987</v>
      </c>
      <c r="AD86" s="49">
        <f>_xll.qlTenorBasisValue($W$17,AB86,_xll.ohTrigger(trigger,$W$24))</f>
        <v>2.4585051602444884E-3</v>
      </c>
      <c r="AE86" s="49">
        <f>_xll.qlTenorBasisForwardRate($W$17,AB86,_xll.ohTrigger(trigger,$W$24))</f>
        <v>1.5790624226187152E-2</v>
      </c>
      <c r="AF86" s="49">
        <f>_xll.qlTenorBasisForwardRate2($W$17,AB86,AC86,_xll.ohTrigger(trigger,$W$24))</f>
        <v>1.5790624226187152E-2</v>
      </c>
      <c r="AG86" s="49">
        <f>_xll.qlIndexFixing($W$9,_xll.qlInterestRateIndexFixingDate($W$9,AB86,trigger),TRUE,trigger)</f>
        <v>1.5722443807927464E-2</v>
      </c>
      <c r="AH86" s="52">
        <f t="shared" si="13"/>
        <v>0.68180418259688325</v>
      </c>
      <c r="AI86" s="52">
        <f t="shared" si="14"/>
        <v>0.99568222146996455</v>
      </c>
      <c r="BG86" s="102">
        <f>_xll.qlCalendarAdvance(calendar,BG85,"1D",,,trigger)</f>
        <v>42396</v>
      </c>
      <c r="BH86" s="71">
        <f>_xll.qlTenorBasisForwardRate($W$17,BG86,_xll.ohTrigger(trigger,$W$24))</f>
        <v>1.9247172876370132E-4</v>
      </c>
      <c r="BI86" s="71">
        <f>_xll.qlTenorBasisForwardRate($W$17,BG86,_xll.ohTrigger(trigger,$W$24))*_xll.qlInterpolationInterpolate($AI$1,BG86,,trigger)</f>
        <v>2.1195375037086217E-4</v>
      </c>
      <c r="BJ86" s="71">
        <f>_xll.qlIndexFixing($W$9,_xll.qlInterestRateIndexFixingDate($W$9,BG86,trigger),TRUE,trigger)</f>
        <v>2.1306907771101812E-4</v>
      </c>
      <c r="BK86" s="1">
        <f t="shared" si="17"/>
        <v>1.1153273401559496E-6</v>
      </c>
    </row>
    <row r="87" spans="26:63" x14ac:dyDescent="0.2">
      <c r="Z87" s="1">
        <f t="shared" si="15"/>
        <v>84</v>
      </c>
      <c r="AA87" s="44" t="str">
        <f t="shared" si="16"/>
        <v>84M</v>
      </c>
      <c r="AB87" s="45">
        <f>_xll.qlCalendarAdvance(calendar,$AB$3,AA87,,,trigger)</f>
        <v>44837</v>
      </c>
      <c r="AC87" s="45">
        <f>_xll.qlInterestRateIndexMaturity($W$9,AB87,trigger)</f>
        <v>45019</v>
      </c>
      <c r="AD87" s="49">
        <f>_xll.qlTenorBasisValue($W$17,AB87,_xll.ohTrigger(trigger,$W$24))</f>
        <v>2.4435419227207878E-3</v>
      </c>
      <c r="AE87" s="49">
        <f>_xll.qlTenorBasisForwardRate($W$17,AB87,_xll.ohTrigger(trigger,$W$24))</f>
        <v>1.5974078367060818E-2</v>
      </c>
      <c r="AF87" s="49">
        <f>_xll.qlTenorBasisForwardRate2($W$17,AB87,AC87,_xll.ohTrigger(trigger,$W$24))</f>
        <v>1.5974078367060818E-2</v>
      </c>
      <c r="AG87" s="49">
        <f>_xll.qlIndexFixing($W$9,_xll.qlInterestRateIndexFixingDate($W$9,AB87,trigger),TRUE,trigger)</f>
        <v>1.5902274472531269E-2</v>
      </c>
      <c r="AH87" s="52">
        <f t="shared" si="13"/>
        <v>0.71803894529549883</v>
      </c>
      <c r="AI87" s="52">
        <f t="shared" si="14"/>
        <v>0.99550497419133666</v>
      </c>
      <c r="BG87" s="102">
        <f>_xll.qlCalendarAdvance(calendar,BG86,"1D",,,trigger)</f>
        <v>42397</v>
      </c>
      <c r="BH87" s="71">
        <f>_xll.qlTenorBasisForwardRate($W$17,BG87,_xll.ohTrigger(trigger,$W$24))</f>
        <v>1.9277969973154993E-4</v>
      </c>
      <c r="BI87" s="71">
        <f>_xll.qlTenorBasisForwardRate($W$17,BG87,_xll.ohTrigger(trigger,$W$24))*_xll.qlInterpolationInterpolate($AI$1,BG87,,trigger)</f>
        <v>2.1167132062104496E-4</v>
      </c>
      <c r="BJ87" s="71">
        <f>_xll.qlIndexFixing($W$9,_xll.qlInterestRateIndexFixingDate($W$9,BG87,trigger),TRUE,trigger)</f>
        <v>2.1262511030927501E-4</v>
      </c>
      <c r="BK87" s="1">
        <f t="shared" si="17"/>
        <v>9.537896882300524E-7</v>
      </c>
    </row>
    <row r="88" spans="26:63" x14ac:dyDescent="0.2">
      <c r="Z88" s="1">
        <f t="shared" si="15"/>
        <v>85</v>
      </c>
      <c r="AA88" s="44" t="str">
        <f t="shared" si="16"/>
        <v>85M</v>
      </c>
      <c r="AB88" s="45">
        <f>_xll.qlCalendarAdvance(calendar,$AB$3,AA88,,,trigger)</f>
        <v>44867</v>
      </c>
      <c r="AC88" s="45">
        <f>_xll.qlInterestRateIndexMaturity($W$9,AB88,trigger)</f>
        <v>45048</v>
      </c>
      <c r="AD88" s="49">
        <f>_xll.qlTenorBasisValue($W$17,AB88,_xll.ohTrigger(trigger,$W$24))</f>
        <v>2.4289450736026908E-3</v>
      </c>
      <c r="AE88" s="49">
        <f>_xll.qlTenorBasisForwardRate($W$17,AB88,_xll.ohTrigger(trigger,$W$24))</f>
        <v>1.6143047792160227E-2</v>
      </c>
      <c r="AF88" s="49">
        <f>_xll.qlTenorBasisForwardRate2($W$17,AB88,AC88,_xll.ohTrigger(trigger,$W$24))</f>
        <v>1.6143047792160227E-2</v>
      </c>
      <c r="AG88" s="49">
        <f>_xll.qlIndexFixing($W$9,_xll.qlInterestRateIndexFixingDate($W$9,AB88,trigger),TRUE,trigger)</f>
        <v>1.6066704472971198E-2</v>
      </c>
      <c r="AH88" s="52">
        <f t="shared" si="13"/>
        <v>0.76343319189028924</v>
      </c>
      <c r="AI88" s="52">
        <f t="shared" si="14"/>
        <v>0.99527082369005282</v>
      </c>
      <c r="BG88" s="102">
        <f>_xll.qlCalendarAdvance(calendar,BG87,"1D",,,trigger)</f>
        <v>42398</v>
      </c>
      <c r="BH88" s="71">
        <f>_xll.qlTenorBasisForwardRate($W$17,BG88,_xll.ohTrigger(trigger,$W$24))</f>
        <v>1.9307355962752714E-4</v>
      </c>
      <c r="BI88" s="71">
        <f>_xll.qlTenorBasisForwardRate($W$17,BG88,_xll.ohTrigger(trigger,$W$24))*_xll.qlInterpolationInterpolate($AI$1,BG88,,trigger)</f>
        <v>2.113714565075733E-4</v>
      </c>
      <c r="BJ88" s="71">
        <f>_xll.qlIndexFixing($W$9,_xll.qlInterestRateIndexFixingDate($W$9,BG88,trigger),TRUE,trigger)</f>
        <v>2.1215744277863953E-4</v>
      </c>
      <c r="BK88" s="1">
        <f t="shared" si="17"/>
        <v>7.8598627106622743E-7</v>
      </c>
    </row>
    <row r="89" spans="26:63" x14ac:dyDescent="0.2">
      <c r="Z89" s="1">
        <f t="shared" si="15"/>
        <v>86</v>
      </c>
      <c r="AA89" s="44" t="str">
        <f t="shared" si="16"/>
        <v>86M</v>
      </c>
      <c r="AB89" s="45">
        <f>_xll.qlCalendarAdvance(calendar,$AB$3,AA89,,,trigger)</f>
        <v>44897</v>
      </c>
      <c r="AC89" s="45">
        <f>_xll.qlInterestRateIndexMaturity($W$9,AB89,trigger)</f>
        <v>45079</v>
      </c>
      <c r="AD89" s="49">
        <f>_xll.qlTenorBasisValue($W$17,AB89,_xll.ohTrigger(trigger,$W$24))</f>
        <v>2.4142411608339834E-3</v>
      </c>
      <c r="AE89" s="49">
        <f>_xll.qlTenorBasisForwardRate($W$17,AB89,_xll.ohTrigger(trigger,$W$24))</f>
        <v>1.6316169041170201E-2</v>
      </c>
      <c r="AF89" s="49">
        <f>_xll.qlTenorBasisForwardRate2($W$17,AB89,AC89,_xll.ohTrigger(trigger,$W$24))</f>
        <v>1.6316169041170201E-2</v>
      </c>
      <c r="AG89" s="49">
        <f>_xll.qlIndexFixing($W$9,_xll.qlInterestRateIndexFixingDate($W$9,AB89,trigger),TRUE,trigger)</f>
        <v>1.623389463263274E-2</v>
      </c>
      <c r="AH89" s="52">
        <f t="shared" si="13"/>
        <v>0.82274408537461041</v>
      </c>
      <c r="AI89" s="52">
        <f t="shared" si="14"/>
        <v>0.99495749226856744</v>
      </c>
      <c r="BG89" s="102">
        <f>_xll.qlCalendarAdvance(calendar,BG88,"1D",,,trigger)</f>
        <v>42401</v>
      </c>
      <c r="BH89" s="71">
        <f>_xll.qlTenorBasisForwardRate($W$17,BG89,_xll.ohTrigger(trigger,$W$24))</f>
        <v>1.9387023819899182E-4</v>
      </c>
      <c r="BI89" s="71">
        <f>_xll.qlTenorBasisForwardRate($W$17,BG89,_xll.ohTrigger(trigger,$W$24))*_xll.qlInterpolationInterpolate($AI$1,BG89,,trigger)</f>
        <v>2.1036836826526366E-4</v>
      </c>
      <c r="BJ89" s="71">
        <f>_xll.qlIndexFixing($W$9,_xll.qlInterestRateIndexFixingDate($W$9,BG89,trigger),TRUE,trigger)</f>
        <v>2.1058772295989603E-4</v>
      </c>
      <c r="BK89" s="1">
        <f t="shared" si="17"/>
        <v>2.1935469463236785E-7</v>
      </c>
    </row>
    <row r="90" spans="26:63" x14ac:dyDescent="0.2">
      <c r="Z90" s="1">
        <f t="shared" si="15"/>
        <v>87</v>
      </c>
      <c r="AA90" s="44" t="str">
        <f t="shared" si="16"/>
        <v>87M</v>
      </c>
      <c r="AB90" s="45">
        <f>_xll.qlCalendarAdvance(calendar,$AB$3,AA90,,,trigger)</f>
        <v>44928</v>
      </c>
      <c r="AC90" s="45">
        <f>_xll.qlInterestRateIndexMaturity($W$9,AB90,trigger)</f>
        <v>45110</v>
      </c>
      <c r="AD90" s="49">
        <f>_xll.qlTenorBasisValue($W$17,AB90,_xll.ohTrigger(trigger,$W$24))</f>
        <v>2.3989421215569657E-3</v>
      </c>
      <c r="AE90" s="49">
        <f>_xll.qlTenorBasisForwardRate($W$17,AB90,_xll.ohTrigger(trigger,$W$24))</f>
        <v>1.6489432554151567E-2</v>
      </c>
      <c r="AF90" s="49">
        <f>_xll.qlTenorBasisForwardRate2($W$17,AB90,AC90,_xll.ohTrigger(trigger,$W$24))</f>
        <v>1.6489432554151567E-2</v>
      </c>
      <c r="AG90" s="49">
        <f>_xll.qlIndexFixing($W$9,_xll.qlInterestRateIndexFixingDate($W$9,AB90,trigger),TRUE,trigger)</f>
        <v>1.6399865825171663E-2</v>
      </c>
      <c r="AH90" s="52">
        <f t="shared" si="13"/>
        <v>0.89566728979903476</v>
      </c>
      <c r="AI90" s="52">
        <f t="shared" si="14"/>
        <v>0.99456823461415278</v>
      </c>
      <c r="BG90" s="102">
        <f>_xll.qlCalendarAdvance(calendar,BG89,"1D",,,trigger)</f>
        <v>42402</v>
      </c>
      <c r="BH90" s="71">
        <f>_xll.qlTenorBasisForwardRate($W$17,BG90,_xll.ohTrigger(trigger,$W$24))</f>
        <v>1.9410753143635903E-4</v>
      </c>
      <c r="BI90" s="71">
        <f>_xll.qlTenorBasisForwardRate($W$17,BG90,_xll.ohTrigger(trigger,$W$24))*_xll.qlInterpolationInterpolate($AI$1,BG90,,trigger)</f>
        <v>2.1000000000036557E-4</v>
      </c>
      <c r="BJ90" s="71">
        <f>_xll.qlIndexFixing($W$9,_xll.qlInterestRateIndexFixingDate($W$9,BG90,trigger),TRUE,trigger)</f>
        <v>2.1000000000036557E-4</v>
      </c>
      <c r="BK90" s="1">
        <f t="shared" si="17"/>
        <v>0</v>
      </c>
    </row>
    <row r="91" spans="26:63" x14ac:dyDescent="0.2">
      <c r="Z91" s="1">
        <f t="shared" si="15"/>
        <v>88</v>
      </c>
      <c r="AA91" s="44" t="str">
        <f t="shared" si="16"/>
        <v>88M</v>
      </c>
      <c r="AB91" s="45">
        <f>_xll.qlCalendarAdvance(calendar,$AB$3,AA91,,,trigger)</f>
        <v>44959</v>
      </c>
      <c r="AC91" s="45">
        <f>_xll.qlInterestRateIndexMaturity($W$9,AB91,trigger)</f>
        <v>45140</v>
      </c>
      <c r="AD91" s="49">
        <f>_xll.qlTenorBasisValue($W$17,AB91,_xll.ohTrigger(trigger,$W$24))</f>
        <v>2.3835438338272947E-3</v>
      </c>
      <c r="AE91" s="49">
        <f>_xll.qlTenorBasisForwardRate($W$17,AB91,_xll.ohTrigger(trigger,$W$24))</f>
        <v>1.6657188955792532E-2</v>
      </c>
      <c r="AF91" s="49">
        <f>_xll.qlTenorBasisForwardRate2($W$17,AB91,AC91,_xll.ohTrigger(trigger,$W$24))</f>
        <v>1.6657188955792532E-2</v>
      </c>
      <c r="AG91" s="49">
        <f>_xll.qlIndexFixing($W$9,_xll.qlInterestRateIndexFixingDate($W$9,AB91,trigger),TRUE,trigger)</f>
        <v>1.6559160911297503E-2</v>
      </c>
      <c r="AH91" s="52">
        <f t="shared" si="13"/>
        <v>0.98028044495029198</v>
      </c>
      <c r="AI91" s="52">
        <f t="shared" si="14"/>
        <v>0.99411497073394606</v>
      </c>
      <c r="BG91" s="102">
        <f>_xll.qlCalendarAdvance(calendar,BG90,"1D",,,trigger)</f>
        <v>42403</v>
      </c>
      <c r="BH91" s="71">
        <f>_xll.qlTenorBasisForwardRate($W$17,BG91,_xll.ohTrigger(trigger,$W$24))</f>
        <v>1.9433076473150481E-4</v>
      </c>
      <c r="BI91" s="71">
        <f>_xll.qlTenorBasisForwardRate($W$17,BG91,_xll.ohTrigger(trigger,$W$24))*_xll.qlInterpolationInterpolate($AI$1,BG91,,trigger)</f>
        <v>2.098275780075874E-4</v>
      </c>
      <c r="BJ91" s="71">
        <f>_xll.qlIndexFixing($W$9,_xll.qlInterestRateIndexFixingDate($W$9,BG91,trigger),TRUE,trigger)</f>
        <v>2.0940896915763699E-4</v>
      </c>
      <c r="BK91" s="1">
        <f t="shared" si="17"/>
        <v>-4.1860884995040476E-7</v>
      </c>
    </row>
    <row r="92" spans="26:63" x14ac:dyDescent="0.2">
      <c r="Z92" s="1">
        <f t="shared" si="15"/>
        <v>89</v>
      </c>
      <c r="AA92" s="44" t="str">
        <f t="shared" si="16"/>
        <v>89M</v>
      </c>
      <c r="AB92" s="45">
        <f>_xll.qlCalendarAdvance(calendar,$AB$3,AA92,,,trigger)</f>
        <v>44987</v>
      </c>
      <c r="AC92" s="45">
        <f>_xll.qlInterestRateIndexMaturity($W$9,AB92,trigger)</f>
        <v>45173</v>
      </c>
      <c r="AD92" s="49">
        <f>_xll.qlTenorBasisValue($W$17,AB92,_xll.ohTrigger(trigger,$W$24))</f>
        <v>2.3695565010836512E-3</v>
      </c>
      <c r="AE92" s="49">
        <f>_xll.qlTenorBasisForwardRate($W$17,AB92,_xll.ohTrigger(trigger,$W$24))</f>
        <v>1.6824656394558792E-2</v>
      </c>
      <c r="AF92" s="49">
        <f>_xll.qlTenorBasisForwardRate2($W$17,AB92,AC92,_xll.ohTrigger(trigger,$W$24))</f>
        <v>1.6824656394558792E-2</v>
      </c>
      <c r="AG92" s="49">
        <f>_xll.qlIndexFixing($W$9,_xll.qlInterestRateIndexFixingDate($W$9,AB92,trigger),TRUE,trigger)</f>
        <v>1.6716654336730592E-2</v>
      </c>
      <c r="AH92" s="52">
        <f t="shared" si="13"/>
        <v>1.0800205782819996</v>
      </c>
      <c r="AI92" s="52">
        <f t="shared" si="14"/>
        <v>0.99358072727933222</v>
      </c>
      <c r="BG92" s="102">
        <f>_xll.qlCalendarAdvance(calendar,BG91,"1D",,,trigger)</f>
        <v>42404</v>
      </c>
      <c r="BH92" s="71">
        <f>_xll.qlTenorBasisForwardRate($W$17,BG92,_xll.ohTrigger(trigger,$W$24))</f>
        <v>1.9454001570102359E-4</v>
      </c>
      <c r="BI92" s="71">
        <f>_xll.qlTenorBasisForwardRate($W$17,BG92,_xll.ohTrigger(trigger,$W$24))*_xll.qlInterpolationInterpolate($AI$1,BG92,,trigger)</f>
        <v>2.0963913746632106E-4</v>
      </c>
      <c r="BJ92" s="71">
        <f>_xll.qlIndexFixing($W$9,_xll.qlInterestRateIndexFixingDate($W$9,BG92,trigger),TRUE,trigger)</f>
        <v>2.0884657759925906E-4</v>
      </c>
      <c r="BK92" s="1">
        <f t="shared" si="17"/>
        <v>-7.9255986706200116E-7</v>
      </c>
    </row>
    <row r="93" spans="26:63" x14ac:dyDescent="0.2">
      <c r="Z93" s="1">
        <f t="shared" si="15"/>
        <v>90</v>
      </c>
      <c r="AA93" s="44" t="str">
        <f t="shared" si="16"/>
        <v>90M</v>
      </c>
      <c r="AB93" s="45">
        <f>_xll.qlCalendarAdvance(calendar,$AB$3,AA93,,,trigger)</f>
        <v>45019</v>
      </c>
      <c r="AC93" s="45">
        <f>_xll.qlInterestRateIndexMaturity($W$9,AB93,trigger)</f>
        <v>45202</v>
      </c>
      <c r="AD93" s="49">
        <f>_xll.qlTenorBasisValue($W$17,AB93,_xll.ohTrigger(trigger,$W$24))</f>
        <v>2.3534858954677904E-3</v>
      </c>
      <c r="AE93" s="49">
        <f>_xll.qlTenorBasisForwardRate($W$17,AB93,_xll.ohTrigger(trigger,$W$24))</f>
        <v>1.6986897994294044E-2</v>
      </c>
      <c r="AF93" s="49">
        <f>_xll.qlTenorBasisForwardRate2($W$17,AB93,AC93,_xll.ohTrigger(trigger,$W$24))</f>
        <v>1.6986897994294044E-2</v>
      </c>
      <c r="AG93" s="49">
        <f>_xll.qlIndexFixing($W$9,_xll.qlInterestRateIndexFixingDate($W$9,AB93,trigger),TRUE,trigger)</f>
        <v>1.6867749468593027E-2</v>
      </c>
      <c r="AH93" s="52">
        <f t="shared" si="13"/>
        <v>1.1914852570101693</v>
      </c>
      <c r="AI93" s="52">
        <f t="shared" si="14"/>
        <v>0.9929858573507041</v>
      </c>
      <c r="BG93" s="102">
        <f>_xll.qlCalendarAdvance(calendar,BG92,"1D",,,trigger)</f>
        <v>42405</v>
      </c>
      <c r="BH93" s="71">
        <f>_xll.qlTenorBasisForwardRate($W$17,BG93,_xll.ohTrigger(trigger,$W$24))</f>
        <v>1.9473538442310286E-4</v>
      </c>
      <c r="BI93" s="71">
        <f>_xll.qlTenorBasisForwardRate($W$17,BG93,_xll.ohTrigger(trigger,$W$24))*_xll.qlInterpolationInterpolate($AI$1,BG93,,trigger)</f>
        <v>2.0943487535786295E-4</v>
      </c>
      <c r="BJ93" s="71">
        <f>_xll.qlIndexFixing($W$9,_xll.qlInterestRateIndexFixingDate($W$9,BG93,trigger),TRUE,trigger)</f>
        <v>2.0831163220666075E-4</v>
      </c>
      <c r="BK93" s="1">
        <f t="shared" si="17"/>
        <v>-1.1232431512021987E-6</v>
      </c>
    </row>
    <row r="94" spans="26:63" x14ac:dyDescent="0.2">
      <c r="Z94" s="1">
        <f t="shared" si="15"/>
        <v>91</v>
      </c>
      <c r="AA94" s="44" t="str">
        <f t="shared" si="16"/>
        <v>91M</v>
      </c>
      <c r="AB94" s="45">
        <f>_xll.qlCalendarAdvance(calendar,$AB$3,AA94,,,trigger)</f>
        <v>45048</v>
      </c>
      <c r="AC94" s="45">
        <f>_xll.qlInterestRateIndexMaturity($W$9,AB94,trigger)</f>
        <v>45232</v>
      </c>
      <c r="AD94" s="49">
        <f>_xll.qlTenorBasisValue($W$17,AB94,_xll.ohTrigger(trigger,$W$24))</f>
        <v>2.3388496193154093E-3</v>
      </c>
      <c r="AE94" s="49">
        <f>_xll.qlTenorBasisForwardRate($W$17,AB94,_xll.ohTrigger(trigger,$W$24))</f>
        <v>1.7142758518458905E-2</v>
      </c>
      <c r="AF94" s="49">
        <f>_xll.qlTenorBasisForwardRate2($W$17,AB94,AC94,_xll.ohTrigger(trigger,$W$24))</f>
        <v>1.7142758518458905E-2</v>
      </c>
      <c r="AG94" s="49">
        <f>_xll.qlIndexFixing($W$9,_xll.qlInterestRateIndexFixingDate($W$9,AB94,trigger),TRUE,trigger)</f>
        <v>1.701146782417521E-2</v>
      </c>
      <c r="AH94" s="52">
        <f t="shared" si="13"/>
        <v>1.3129069428369569</v>
      </c>
      <c r="AI94" s="52">
        <f t="shared" si="14"/>
        <v>0.99234133210577957</v>
      </c>
      <c r="BG94" s="102">
        <f>_xll.qlCalendarAdvance(calendar,BG93,"1D",,,trigger)</f>
        <v>42408</v>
      </c>
      <c r="BH94" s="71">
        <f>_xll.qlTenorBasisForwardRate($W$17,BG94,_xll.ohTrigger(trigger,$W$24))</f>
        <v>1.9523953486449671E-4</v>
      </c>
      <c r="BI94" s="71">
        <f>_xll.qlTenorBasisForwardRate($W$17,BG94,_xll.ohTrigger(trigger,$W$24))*_xll.qlInterpolationInterpolate($AI$1,BG94,,trigger)</f>
        <v>2.087294769132411E-4</v>
      </c>
      <c r="BJ94" s="71">
        <f>_xll.qlIndexFixing($W$9,_xll.qlInterestRateIndexFixingDate($W$9,BG94,trigger),TRUE,trigger)</f>
        <v>2.0685958521851776E-4</v>
      </c>
      <c r="BK94" s="1">
        <f t="shared" si="17"/>
        <v>-1.869891694723341E-6</v>
      </c>
    </row>
    <row r="95" spans="26:63" x14ac:dyDescent="0.2">
      <c r="Z95" s="1">
        <f t="shared" si="15"/>
        <v>92</v>
      </c>
      <c r="AA95" s="44" t="str">
        <f t="shared" si="16"/>
        <v>92M</v>
      </c>
      <c r="AB95" s="45">
        <f>_xll.qlCalendarAdvance(calendar,$AB$3,AA95,,,trigger)</f>
        <v>45079</v>
      </c>
      <c r="AC95" s="45">
        <f>_xll.qlInterestRateIndexMaturity($W$9,AB95,trigger)</f>
        <v>45264</v>
      </c>
      <c r="AD95" s="49">
        <f>_xll.qlTenorBasisValue($W$17,AB95,_xll.ohTrigger(trigger,$W$24))</f>
        <v>2.3231343789328835E-3</v>
      </c>
      <c r="AE95" s="49">
        <f>_xll.qlTenorBasisForwardRate($W$17,AB95,_xll.ohTrigger(trigger,$W$24))</f>
        <v>1.730592852790246E-2</v>
      </c>
      <c r="AF95" s="49">
        <f>_xll.qlTenorBasisForwardRate2($W$17,AB95,AC95,_xll.ohTrigger(trigger,$W$24))</f>
        <v>1.730592852790246E-2</v>
      </c>
      <c r="AG95" s="49">
        <f>_xll.qlIndexFixing($W$9,_xll.qlInterestRateIndexFixingDate($W$9,AB95,trigger),TRUE,trigger)</f>
        <v>1.7160896793129349E-2</v>
      </c>
      <c r="AH95" s="52">
        <f t="shared" si="13"/>
        <v>1.4503173477311073</v>
      </c>
      <c r="AI95" s="52">
        <f t="shared" si="14"/>
        <v>0.99161953462714958</v>
      </c>
      <c r="BG95" s="102">
        <f>_xll.qlCalendarAdvance(calendar,BG94,"1D",,,trigger)</f>
        <v>42409</v>
      </c>
      <c r="BH95" s="71">
        <f>_xll.qlTenorBasisForwardRate($W$17,BG95,_xll.ohTrigger(trigger,$W$24))</f>
        <v>1.9538082466896822E-4</v>
      </c>
      <c r="BI95" s="71">
        <f>_xll.qlTenorBasisForwardRate($W$17,BG95,_xll.ohTrigger(trigger,$W$24))*_xll.qlInterpolationInterpolate($AI$1,BG95,,trigger)</f>
        <v>2.0846435995422675E-4</v>
      </c>
      <c r="BJ95" s="71">
        <f>_xll.qlIndexFixing($W$9,_xll.qlInterestRateIndexFixingDate($W$9,BG95,trigger),TRUE,trigger)</f>
        <v>2.0642255114101902E-4</v>
      </c>
      <c r="BK95" s="1">
        <f t="shared" si="17"/>
        <v>-2.0418088132077232E-6</v>
      </c>
    </row>
    <row r="96" spans="26:63" x14ac:dyDescent="0.2">
      <c r="Z96" s="1">
        <f t="shared" si="15"/>
        <v>93</v>
      </c>
      <c r="AA96" s="44" t="str">
        <f t="shared" si="16"/>
        <v>93M</v>
      </c>
      <c r="AB96" s="45">
        <f>_xll.qlCalendarAdvance(calendar,$AB$3,AA96,,,trigger)</f>
        <v>45110</v>
      </c>
      <c r="AC96" s="45">
        <f>_xll.qlInterestRateIndexMaturity($W$9,AB96,trigger)</f>
        <v>45294</v>
      </c>
      <c r="AD96" s="49">
        <f>_xll.qlTenorBasisValue($W$17,AB96,_xll.ohTrigger(trigger,$W$24))</f>
        <v>2.3073536456415513E-3</v>
      </c>
      <c r="AE96" s="49">
        <f>_xll.qlTenorBasisForwardRate($W$17,AB96,_xll.ohTrigger(trigger,$W$24))</f>
        <v>1.7459362769824287E-2</v>
      </c>
      <c r="AF96" s="49">
        <f>_xll.qlTenorBasisForwardRate2($W$17,AB96,AC96,_xll.ohTrigger(trigger,$W$24))</f>
        <v>1.7459362769824287E-2</v>
      </c>
      <c r="AG96" s="49">
        <f>_xll.qlIndexFixing($W$9,_xll.qlInterestRateIndexFixingDate($W$9,AB96,trigger),TRUE,trigger)</f>
        <v>1.7300953910353266E-2</v>
      </c>
      <c r="AH96" s="52">
        <f t="shared" si="13"/>
        <v>1.584088594710209</v>
      </c>
      <c r="AI96" s="52">
        <f t="shared" si="14"/>
        <v>0.99092699650271288</v>
      </c>
      <c r="BG96" s="102">
        <f>_xll.qlCalendarAdvance(calendar,BG95,"1D",,,trigger)</f>
        <v>42410</v>
      </c>
      <c r="BH96" s="71">
        <f>_xll.qlTenorBasisForwardRate($W$17,BG96,_xll.ohTrigger(trigger,$W$24))</f>
        <v>1.9550906957816589E-4</v>
      </c>
      <c r="BI96" s="71">
        <f>_xll.qlTenorBasisForwardRate($W$17,BG96,_xll.ohTrigger(trigger,$W$24))*_xll.qlInterpolationInterpolate($AI$1,BG96,,trigger)</f>
        <v>2.0818475043810444E-4</v>
      </c>
      <c r="BJ96" s="71">
        <f>_xll.qlIndexFixing($W$9,_xll.qlInterestRateIndexFixingDate($W$9,BG96,trigger),TRUE,trigger)</f>
        <v>2.0600704101097984E-4</v>
      </c>
      <c r="BK96" s="1">
        <f t="shared" si="17"/>
        <v>-2.1777094271245925E-6</v>
      </c>
    </row>
    <row r="97" spans="26:63" x14ac:dyDescent="0.2">
      <c r="Z97" s="1">
        <f t="shared" si="15"/>
        <v>94</v>
      </c>
      <c r="AA97" s="44" t="str">
        <f t="shared" si="16"/>
        <v>94M</v>
      </c>
      <c r="AB97" s="45">
        <f>_xll.qlCalendarAdvance(calendar,$AB$3,AA97,,,trigger)</f>
        <v>45140</v>
      </c>
      <c r="AC97" s="45">
        <f>_xll.qlInterestRateIndexMaturity($W$9,AB97,trigger)</f>
        <v>45324</v>
      </c>
      <c r="AD97" s="49">
        <f>_xll.qlTenorBasisValue($W$17,AB97,_xll.ohTrigger(trigger,$W$24))</f>
        <v>2.2920255843664385E-3</v>
      </c>
      <c r="AE97" s="49">
        <f>_xll.qlTenorBasisForwardRate($W$17,AB97,_xll.ohTrigger(trigger,$W$24))</f>
        <v>1.7606256592975187E-2</v>
      </c>
      <c r="AF97" s="49">
        <f>_xll.qlTenorBasisForwardRate2($W$17,AB97,AC97,_xll.ohTrigger(trigger,$W$24))</f>
        <v>1.7606256592975187E-2</v>
      </c>
      <c r="AG97" s="49">
        <f>_xll.qlIndexFixing($W$9,_xll.qlInterestRateIndexFixingDate($W$9,AB97,trigger),TRUE,trigger)</f>
        <v>1.7435266921701838E-2</v>
      </c>
      <c r="AH97" s="52">
        <f t="shared" si="13"/>
        <v>1.7098967127334928</v>
      </c>
      <c r="AI97" s="52">
        <f t="shared" si="14"/>
        <v>0.99028813022402651</v>
      </c>
      <c r="BG97" s="102">
        <f>_xll.qlCalendarAdvance(calendar,BG96,"1D",,,trigger)</f>
        <v>42411</v>
      </c>
      <c r="BH97" s="71">
        <f>_xll.qlTenorBasisForwardRate($W$17,BG97,_xll.ohTrigger(trigger,$W$24))</f>
        <v>1.9562450445257239E-4</v>
      </c>
      <c r="BI97" s="71">
        <f>_xll.qlTenorBasisForwardRate($W$17,BG97,_xll.ohTrigger(trigger,$W$24))*_xll.qlInterpolationInterpolate($AI$1,BG97,,trigger)</f>
        <v>2.0789098131056307E-4</v>
      </c>
      <c r="BJ97" s="71">
        <f>_xll.qlIndexFixing($W$9,_xll.qlInterestRateIndexFixingDate($W$9,BG97,trigger),TRUE,trigger)</f>
        <v>2.0561187905858899E-4</v>
      </c>
      <c r="BK97" s="1">
        <f t="shared" si="17"/>
        <v>-2.2791022519740825E-6</v>
      </c>
    </row>
    <row r="98" spans="26:63" x14ac:dyDescent="0.2">
      <c r="Z98" s="1">
        <f t="shared" si="15"/>
        <v>95</v>
      </c>
      <c r="AA98" s="44" t="str">
        <f t="shared" si="16"/>
        <v>95M</v>
      </c>
      <c r="AB98" s="45">
        <f>_xll.qlCalendarAdvance(calendar,$AB$3,AA98,,,trigger)</f>
        <v>45173</v>
      </c>
      <c r="AC98" s="45">
        <f>_xll.qlInterestRateIndexMaturity($W$9,AB98,trigger)</f>
        <v>45355</v>
      </c>
      <c r="AD98" s="49">
        <f>_xll.qlTenorBasisValue($W$17,AB98,_xll.ohTrigger(trigger,$W$24))</f>
        <v>2.2751073864379339E-3</v>
      </c>
      <c r="AE98" s="49">
        <f>_xll.qlTenorBasisForwardRate($W$17,AB98,_xll.ohTrigger(trigger,$W$24))</f>
        <v>1.775672324075413E-2</v>
      </c>
      <c r="AF98" s="49">
        <f>_xll.qlTenorBasisForwardRate2($W$17,AB98,AC98,_xll.ohTrigger(trigger,$W$24))</f>
        <v>1.775672324075413E-2</v>
      </c>
      <c r="AG98" s="49">
        <f>_xll.qlIndexFixing($W$9,_xll.qlInterestRateIndexFixingDate($W$9,AB98,trigger),TRUE,trigger)</f>
        <v>1.7573680459659666E-2</v>
      </c>
      <c r="AH98" s="52">
        <f t="shared" si="13"/>
        <v>1.8304278109446472</v>
      </c>
      <c r="AI98" s="52">
        <f t="shared" si="14"/>
        <v>0.98969163518444914</v>
      </c>
      <c r="BG98" s="102">
        <f>_xll.qlCalendarAdvance(calendar,BG97,"1D",,,trigger)</f>
        <v>42412</v>
      </c>
      <c r="BH98" s="71">
        <f>_xll.qlTenorBasisForwardRate($W$17,BG98,_xll.ohTrigger(trigger,$W$24))</f>
        <v>1.9572738661558108E-4</v>
      </c>
      <c r="BI98" s="71">
        <f>_xll.qlTenorBasisForwardRate($W$17,BG98,_xll.ohTrigger(trigger,$W$24))*_xll.qlInterpolationInterpolate($AI$1,BG98,,trigger)</f>
        <v>2.0758340733982467E-4</v>
      </c>
      <c r="BJ98" s="71">
        <f>_xll.qlIndexFixing($W$9,_xll.qlInterestRateIndexFixingDate($W$9,BG98,trigger),TRUE,trigger)</f>
        <v>2.0523589240315279E-4</v>
      </c>
      <c r="BK98" s="1">
        <f t="shared" si="17"/>
        <v>-2.3475149366718716E-6</v>
      </c>
    </row>
    <row r="99" spans="26:63" x14ac:dyDescent="0.2">
      <c r="Z99" s="1">
        <f t="shared" si="15"/>
        <v>96</v>
      </c>
      <c r="AA99" s="44" t="str">
        <f t="shared" si="16"/>
        <v>96M</v>
      </c>
      <c r="AB99" s="45">
        <f>_xll.qlCalendarAdvance(calendar,$AB$3,AA99,,,trigger)</f>
        <v>45201</v>
      </c>
      <c r="AC99" s="45">
        <f>_xll.qlInterestRateIndexMaturity($W$9,AB99,trigger)</f>
        <v>45384</v>
      </c>
      <c r="AD99" s="49">
        <f>_xll.qlTenorBasisValue($W$17,AB99,_xll.ohTrigger(trigger,$W$24))</f>
        <v>2.2607106422315487E-3</v>
      </c>
      <c r="AE99" s="49">
        <f>_xll.qlTenorBasisForwardRate($W$17,AB99,_xll.ohTrigger(trigger,$W$24))</f>
        <v>1.7886156819238289E-2</v>
      </c>
      <c r="AF99" s="49">
        <f>_xll.qlTenorBasisForwardRate2($W$17,AB99,AC99,_xll.ohTrigger(trigger,$W$24))</f>
        <v>1.7886156819238289E-2</v>
      </c>
      <c r="AG99" s="49">
        <f>_xll.qlIndexFixing($W$9,_xll.qlInterestRateIndexFixingDate($W$9,AB99,trigger),TRUE,trigger)</f>
        <v>1.7694397373926307E-2</v>
      </c>
      <c r="AH99" s="52">
        <f t="shared" si="13"/>
        <v>1.9175944531198141</v>
      </c>
      <c r="AI99" s="52">
        <f t="shared" si="14"/>
        <v>0.98927889052690599</v>
      </c>
      <c r="BG99" s="102">
        <f>_xll.qlCalendarAdvance(calendar,BG98,"1D",,,trigger)</f>
        <v>42415</v>
      </c>
      <c r="BH99" s="71">
        <f>_xll.qlTenorBasisForwardRate($W$17,BG99,_xll.ohTrigger(trigger,$W$24))</f>
        <v>1.9596362703401735E-4</v>
      </c>
      <c r="BI99" s="71">
        <f>_xll.qlTenorBasisForwardRate($W$17,BG99,_xll.ohTrigger(trigger,$W$24))*_xll.qlInterpolationInterpolate($AI$1,BG99,,trigger)</f>
        <v>2.0658172638601496E-4</v>
      </c>
      <c r="BJ99" s="71">
        <f>_xll.qlIndexFixing($W$9,_xll.qlInterestRateIndexFixingDate($W$9,BG99,trigger),TRUE,trigger)</f>
        <v>2.0421129878485272E-4</v>
      </c>
      <c r="BK99" s="1">
        <f t="shared" si="17"/>
        <v>-2.3704276011622346E-6</v>
      </c>
    </row>
    <row r="100" spans="26:63" x14ac:dyDescent="0.2">
      <c r="Z100" s="1">
        <f t="shared" si="15"/>
        <v>97</v>
      </c>
      <c r="AA100" s="44" t="str">
        <f t="shared" si="16"/>
        <v>97M</v>
      </c>
      <c r="AB100" s="45">
        <f>_xll.qlCalendarAdvance(calendar,$AB$3,AA100,,,trigger)</f>
        <v>45232</v>
      </c>
      <c r="AC100" s="45">
        <f>_xll.qlInterestRateIndexMaturity($W$9,AB100,trigger)</f>
        <v>45414</v>
      </c>
      <c r="AD100" s="49">
        <f>_xll.qlTenorBasisValue($W$17,AB100,_xll.ohTrigger(trigger,$W$24))</f>
        <v>2.2447319624578819E-3</v>
      </c>
      <c r="AE100" s="49">
        <f>_xll.qlTenorBasisForwardRate($W$17,AB100,_xll.ohTrigger(trigger,$W$24))</f>
        <v>1.801759118388779E-2</v>
      </c>
      <c r="AF100" s="49">
        <f>_xll.qlTenorBasisForwardRate2($W$17,AB100,AC100,_xll.ohTrigger(trigger,$W$24))</f>
        <v>1.801759118388779E-2</v>
      </c>
      <c r="AG100" s="49">
        <f>_xll.qlIndexFixing($W$9,_xll.qlInterestRateIndexFixingDate($W$9,AB100,trigger),TRUE,trigger)</f>
        <v>1.7819101682709646E-2</v>
      </c>
      <c r="AH100" s="52">
        <f t="shared" si="13"/>
        <v>1.9848950117814375</v>
      </c>
      <c r="AI100" s="52">
        <f t="shared" si="14"/>
        <v>0.98898357171320195</v>
      </c>
      <c r="BG100" s="102">
        <f>_xll.qlCalendarAdvance(calendar,BG99,"1D",,,trigger)</f>
        <v>42416</v>
      </c>
      <c r="BH100" s="71">
        <f>_xll.qlTenorBasisForwardRate($W$17,BG100,_xll.ohTrigger(trigger,$W$24))</f>
        <v>1.9601932086422435E-4</v>
      </c>
      <c r="BI100" s="71">
        <f>_xll.qlTenorBasisForwardRate($W$17,BG100,_xll.ohTrigger(trigger,$W$24))*_xll.qlInterpolationInterpolate($AI$1,BG100,,trigger)</f>
        <v>2.062229088238334E-4</v>
      </c>
      <c r="BJ100" s="71">
        <f>_xll.qlIndexFixing($W$9,_xll.qlInterestRateIndexFixingDate($W$9,BG100,trigger),TRUE,trigger)</f>
        <v>2.0390034233393455E-4</v>
      </c>
      <c r="BK100" s="1">
        <f t="shared" si="17"/>
        <v>-2.3225664898988497E-6</v>
      </c>
    </row>
    <row r="101" spans="26:63" x14ac:dyDescent="0.2">
      <c r="Z101" s="1">
        <f t="shared" si="15"/>
        <v>98</v>
      </c>
      <c r="AA101" s="44" t="str">
        <f t="shared" si="16"/>
        <v>98M</v>
      </c>
      <c r="AB101" s="45">
        <f>_xll.qlCalendarAdvance(calendar,$AB$3,AA101,,,trigger)</f>
        <v>45264</v>
      </c>
      <c r="AC101" s="45">
        <f>_xll.qlInterestRateIndexMaturity($W$9,AB101,trigger)</f>
        <v>45447</v>
      </c>
      <c r="AD101" s="49">
        <f>_xll.qlTenorBasisValue($W$17,AB101,_xll.ohTrigger(trigger,$W$24))</f>
        <v>2.2282001450553389E-3</v>
      </c>
      <c r="AE101" s="49">
        <f>_xll.qlTenorBasisForwardRate($W$17,AB101,_xll.ohTrigger(trigger,$W$24))</f>
        <v>1.8150767059473848E-2</v>
      </c>
      <c r="AF101" s="49">
        <f>_xll.qlTenorBasisForwardRate2($W$17,AB101,AC101,_xll.ohTrigger(trigger,$W$24))</f>
        <v>1.8150767059473848E-2</v>
      </c>
      <c r="AG101" s="49">
        <f>_xll.qlIndexFixing($W$9,_xll.qlInterestRateIndexFixingDate($W$9,AB101,trigger),TRUE,trigger)</f>
        <v>1.7948475722454272E-2</v>
      </c>
      <c r="AH101" s="52">
        <f t="shared" si="13"/>
        <v>2.0229133701957571</v>
      </c>
      <c r="AI101" s="52">
        <f t="shared" si="14"/>
        <v>0.98885494280452524</v>
      </c>
      <c r="BG101" s="102">
        <f>_xll.qlCalendarAdvance(calendar,BG100,"1D",,,trigger)</f>
        <v>42417</v>
      </c>
      <c r="BH101" s="71">
        <f>_xll.qlTenorBasisForwardRate($W$17,BG101,_xll.ohTrigger(trigger,$W$24))</f>
        <v>1.9606408555683641E-4</v>
      </c>
      <c r="BI101" s="71">
        <f>_xll.qlTenorBasisForwardRate($W$17,BG101,_xll.ohTrigger(trigger,$W$24))*_xll.qlInterpolationInterpolate($AI$1,BG101,,trigger)</f>
        <v>2.0585237923809657E-4</v>
      </c>
      <c r="BJ101" s="71">
        <f>_xll.qlIndexFixing($W$9,_xll.qlInterestRateIndexFixingDate($W$9,BG101,trigger),TRUE,trigger)</f>
        <v>2.0360274013786118E-4</v>
      </c>
      <c r="BK101" s="1">
        <f t="shared" si="17"/>
        <v>-2.2496391002353917E-6</v>
      </c>
    </row>
    <row r="102" spans="26:63" x14ac:dyDescent="0.2">
      <c r="Z102" s="1">
        <f t="shared" si="15"/>
        <v>99</v>
      </c>
      <c r="AA102" s="44" t="str">
        <f t="shared" si="16"/>
        <v>99M</v>
      </c>
      <c r="AB102" s="45">
        <f>_xll.qlCalendarAdvance(calendar,$AB$3,AA102,,,trigger)</f>
        <v>45293</v>
      </c>
      <c r="AC102" s="45">
        <f>_xll.qlInterestRateIndexMaturity($W$9,AB102,trigger)</f>
        <v>45475</v>
      </c>
      <c r="AD102" s="49">
        <f>_xll.qlTenorBasisValue($W$17,AB102,_xll.ohTrigger(trigger,$W$24))</f>
        <v>2.2131900673350888E-3</v>
      </c>
      <c r="AE102" s="49">
        <f>_xll.qlTenorBasisForwardRate($W$17,AB102,_xll.ohTrigger(trigger,$W$24))</f>
        <v>1.8260306891417142E-2</v>
      </c>
      <c r="AF102" s="49">
        <f>_xll.qlTenorBasisForwardRate2($W$17,AB102,AC102,_xll.ohTrigger(trigger,$W$24))</f>
        <v>1.8260306891417142E-2</v>
      </c>
      <c r="AG102" s="49">
        <f>_xll.qlIndexFixing($W$9,_xll.qlInterestRateIndexFixingDate($W$9,AB102,trigger),TRUE,trigger)</f>
        <v>1.8057515373374494E-2</v>
      </c>
      <c r="AH102" s="52">
        <f t="shared" si="13"/>
        <v>2.0279151804264774</v>
      </c>
      <c r="AI102" s="52">
        <f t="shared" si="14"/>
        <v>0.98889440800483119</v>
      </c>
      <c r="BG102" s="102">
        <f>_xll.qlCalendarAdvance(calendar,BG101,"1D",,,trigger)</f>
        <v>42418</v>
      </c>
      <c r="BH102" s="71">
        <f>_xll.qlTenorBasisForwardRate($W$17,BG102,_xll.ohTrigger(trigger,$W$24))</f>
        <v>1.9609831321534609E-4</v>
      </c>
      <c r="BI102" s="71">
        <f>_xll.qlTenorBasisForwardRate($W$17,BG102,_xll.ohTrigger(trigger,$W$24))*_xll.qlInterpolationInterpolate($AI$1,BG102,,trigger)</f>
        <v>2.0547061831097585E-4</v>
      </c>
      <c r="BJ102" s="71">
        <f>_xll.qlIndexFixing($W$9,_xll.qlInterestRateIndexFixingDate($W$9,BG102,trigger),TRUE,trigger)</f>
        <v>2.0331733666118507E-4</v>
      </c>
      <c r="BK102" s="1">
        <f t="shared" si="17"/>
        <v>-2.1532816497907747E-6</v>
      </c>
    </row>
    <row r="103" spans="26:63" x14ac:dyDescent="0.2">
      <c r="Z103" s="1">
        <f t="shared" si="15"/>
        <v>100</v>
      </c>
      <c r="AA103" s="44" t="str">
        <f t="shared" si="16"/>
        <v>100M</v>
      </c>
      <c r="AB103" s="45">
        <f>_xll.qlCalendarAdvance(calendar,$AB$3,AA103,,,trigger)</f>
        <v>45324</v>
      </c>
      <c r="AC103" s="45">
        <f>_xll.qlInterestRateIndexMaturity($W$9,AB103,trigger)</f>
        <v>45506</v>
      </c>
      <c r="AD103" s="49">
        <f>_xll.qlTenorBasisValue($W$17,AB103,_xll.ohTrigger(trigger,$W$24))</f>
        <v>2.1971203019144877E-3</v>
      </c>
      <c r="AE103" s="49">
        <f>_xll.qlTenorBasisForwardRate($W$17,AB103,_xll.ohTrigger(trigger,$W$24))</f>
        <v>1.8372628083092646E-2</v>
      </c>
      <c r="AF103" s="49">
        <f>_xll.qlTenorBasisForwardRate2($W$17,AB103,AC103,_xll.ohTrigger(trigger,$W$24))</f>
        <v>1.8372628083092646E-2</v>
      </c>
      <c r="AG103" s="49">
        <f>_xll.qlIndexFixing($W$9,_xll.qlInterestRateIndexFixingDate($W$9,AB103,trigger),TRUE,trigger)</f>
        <v>1.8172551074884493E-2</v>
      </c>
      <c r="AH103" s="52">
        <f t="shared" si="13"/>
        <v>2.000770082081528</v>
      </c>
      <c r="AI103" s="52">
        <f t="shared" si="14"/>
        <v>0.98911004961819948</v>
      </c>
      <c r="BG103" s="102">
        <f>_xll.qlCalendarAdvance(calendar,BG102,"1D",,,trigger)</f>
        <v>42419</v>
      </c>
      <c r="BH103" s="71">
        <f>_xll.qlTenorBasisForwardRate($W$17,BG103,_xll.ohTrigger(trigger,$W$24))</f>
        <v>1.9612241840879179E-4</v>
      </c>
      <c r="BI103" s="71">
        <f>_xll.qlTenorBasisForwardRate($W$17,BG103,_xll.ohTrigger(trigger,$W$24))*_xll.qlInterpolationInterpolate($AI$1,BG103,,trigger)</f>
        <v>2.0507812687526681E-4</v>
      </c>
      <c r="BJ103" s="71">
        <f>_xll.qlIndexFixing($W$9,_xll.qlInterestRateIndexFixingDate($W$9,BG103,trigger),TRUE,trigger)</f>
        <v>2.0304297925450172E-4</v>
      </c>
      <c r="BK103" s="1">
        <f t="shared" si="17"/>
        <v>-2.035147620765089E-6</v>
      </c>
    </row>
    <row r="104" spans="26:63" x14ac:dyDescent="0.2">
      <c r="Z104" s="1">
        <f t="shared" si="15"/>
        <v>101</v>
      </c>
      <c r="AA104" s="44" t="str">
        <f t="shared" si="16"/>
        <v>101M</v>
      </c>
      <c r="AB104" s="45">
        <f>_xll.qlCalendarAdvance(calendar,$AB$3,AA104,,,trigger)</f>
        <v>45355</v>
      </c>
      <c r="AC104" s="45">
        <f>_xll.qlInterestRateIndexMaturity($W$9,AB104,trigger)</f>
        <v>45539</v>
      </c>
      <c r="AD104" s="49">
        <f>_xll.qlTenorBasisValue($W$17,AB104,_xll.ohTrigger(trigger,$W$24))</f>
        <v>2.1810302163630135E-3</v>
      </c>
      <c r="AE104" s="49">
        <f>_xll.qlTenorBasisForwardRate($W$17,AB104,_xll.ohTrigger(trigger,$W$24))</f>
        <v>1.8481195783713298E-2</v>
      </c>
      <c r="AF104" s="49">
        <f>_xll.qlTenorBasisForwardRate2($W$17,AB104,AC104,_xll.ohTrigger(trigger,$W$24))</f>
        <v>1.8481195783713298E-2</v>
      </c>
      <c r="AG104" s="49">
        <f>_xll.qlIndexFixing($W$9,_xll.qlInterestRateIndexFixingDate($W$9,AB104,trigger),TRUE,trigger)</f>
        <v>1.8287665971982364E-2</v>
      </c>
      <c r="AH104" s="52">
        <f t="shared" si="13"/>
        <v>1.9352981173093378</v>
      </c>
      <c r="AI104" s="52">
        <f t="shared" si="14"/>
        <v>0.98952828518263503</v>
      </c>
      <c r="BG104" s="102">
        <f>_xll.qlCalendarAdvance(calendar,BG103,"1D",,,trigger)</f>
        <v>42422</v>
      </c>
      <c r="BH104" s="71">
        <f>_xll.qlTenorBasisForwardRate($W$17,BG104,_xll.ohTrigger(trigger,$W$24))</f>
        <v>1.9613848183103251E-4</v>
      </c>
      <c r="BI104" s="71">
        <f>_xll.qlTenorBasisForwardRate($W$17,BG104,_xll.ohTrigger(trigger,$W$24))*_xll.qlInterpolationInterpolate($AI$1,BG104,,trigger)</f>
        <v>2.0384157503650744E-4</v>
      </c>
      <c r="BJ104" s="71">
        <f>_xll.qlIndexFixing($W$9,_xll.qlInterestRateIndexFixingDate($W$9,BG104,trigger),TRUE,trigger)</f>
        <v>2.0227470033489799E-4</v>
      </c>
      <c r="BK104" s="1">
        <f t="shared" si="17"/>
        <v>-1.5668747016094476E-6</v>
      </c>
    </row>
    <row r="105" spans="26:63" x14ac:dyDescent="0.2">
      <c r="Z105" s="1">
        <f t="shared" si="15"/>
        <v>102</v>
      </c>
      <c r="AA105" s="44" t="str">
        <f t="shared" si="16"/>
        <v>102M</v>
      </c>
      <c r="AB105" s="45">
        <f>_xll.qlCalendarAdvance(calendar,$AB$3,AA105,,,trigger)</f>
        <v>45384</v>
      </c>
      <c r="AC105" s="45">
        <f>_xll.qlInterestRateIndexMaturity($W$9,AB105,trigger)</f>
        <v>45567</v>
      </c>
      <c r="AD105" s="49">
        <f>_xll.qlTenorBasisValue($W$17,AB105,_xll.ohTrigger(trigger,$W$24))</f>
        <v>2.1659641999145045E-3</v>
      </c>
      <c r="AE105" s="49">
        <f>_xll.qlTenorBasisForwardRate($W$17,AB105,_xll.ohTrigger(trigger,$W$24))</f>
        <v>1.8569845625079878E-2</v>
      </c>
      <c r="AF105" s="49">
        <f>_xll.qlTenorBasisForwardRate2($W$17,AB105,AC105,_xll.ohTrigger(trigger,$W$24))</f>
        <v>1.8569845625079878E-2</v>
      </c>
      <c r="AG105" s="49">
        <f>_xll.qlIndexFixing($W$9,_xll.qlInterestRateIndexFixingDate($W$9,AB105,trigger),TRUE,trigger)</f>
        <v>1.8385256175599492E-2</v>
      </c>
      <c r="AH105" s="52">
        <f t="shared" si="13"/>
        <v>1.8458944948038583</v>
      </c>
      <c r="AI105" s="52">
        <f t="shared" si="14"/>
        <v>0.99005972083951599</v>
      </c>
      <c r="BG105" s="102">
        <f>_xll.qlCalendarAdvance(calendar,BG104,"1D",,,trigger)</f>
        <v>42423</v>
      </c>
      <c r="BH105" s="71">
        <f>_xll.qlTenorBasisForwardRate($W$17,BG105,_xll.ohTrigger(trigger,$W$24))</f>
        <v>1.961266921115022E-4</v>
      </c>
      <c r="BI105" s="71">
        <f>_xll.qlTenorBasisForwardRate($W$17,BG105,_xll.ohTrigger(trigger,$W$24))*_xll.qlInterpolationInterpolate($AI$1,BG105,,trigger)</f>
        <v>2.0341156447675301E-4</v>
      </c>
      <c r="BJ105" s="71">
        <f>_xll.qlIndexFixing($W$9,_xll.qlInterestRateIndexFixingDate($W$9,BG105,trigger),TRUE,trigger)</f>
        <v>2.0203305853514145E-4</v>
      </c>
      <c r="BK105" s="1">
        <f t="shared" si="17"/>
        <v>-1.3785059416115627E-6</v>
      </c>
    </row>
    <row r="106" spans="26:63" x14ac:dyDescent="0.2">
      <c r="Z106" s="1">
        <f t="shared" si="15"/>
        <v>103</v>
      </c>
      <c r="AA106" s="44" t="str">
        <f t="shared" si="16"/>
        <v>103M</v>
      </c>
      <c r="AB106" s="45">
        <f>_xll.qlCalendarAdvance(calendar,$AB$3,AA106,,,trigger)</f>
        <v>45414</v>
      </c>
      <c r="AC106" s="45">
        <f>_xll.qlInterestRateIndexMaturity($W$9,AB106,trigger)</f>
        <v>45600</v>
      </c>
      <c r="AD106" s="49">
        <f>_xll.qlTenorBasisValue($W$17,AB106,_xll.ohTrigger(trigger,$W$24))</f>
        <v>2.1503687086178495E-3</v>
      </c>
      <c r="AE106" s="49">
        <f>_xll.qlTenorBasisForwardRate($W$17,AB106,_xll.ohTrigger(trigger,$W$24))</f>
        <v>1.8661698316960202E-2</v>
      </c>
      <c r="AF106" s="49">
        <f>_xll.qlTenorBasisForwardRate2($W$17,AB106,AC106,_xll.ohTrigger(trigger,$W$24))</f>
        <v>1.8661698316960202E-2</v>
      </c>
      <c r="AG106" s="49">
        <f>_xll.qlIndexFixing($W$9,_xll.qlInterestRateIndexFixingDate($W$9,AB106,trigger),TRUE,trigger)</f>
        <v>1.8490641132859816E-2</v>
      </c>
      <c r="AH106" s="52">
        <f t="shared" si="13"/>
        <v>1.7105718410038648</v>
      </c>
      <c r="AI106" s="52">
        <f t="shared" si="14"/>
        <v>0.99083378258532206</v>
      </c>
      <c r="BG106" s="102">
        <f>_xll.qlCalendarAdvance(calendar,BG105,"1D",,,trigger)</f>
        <v>42424</v>
      </c>
      <c r="BH106" s="71">
        <f>_xll.qlTenorBasisForwardRate($W$17,BG106,_xll.ohTrigger(trigger,$W$24))</f>
        <v>1.9610718971927357E-4</v>
      </c>
      <c r="BI106" s="71">
        <f>_xll.qlTenorBasisForwardRate($W$17,BG106,_xll.ohTrigger(trigger,$W$24))*_xll.qlInterpolationInterpolate($AI$1,BG106,,trigger)</f>
        <v>2.0297362142051429E-4</v>
      </c>
      <c r="BJ106" s="71">
        <f>_xll.qlIndexFixing($W$9,_xll.qlInterestRateIndexFixingDate($W$9,BG106,trigger),TRUE,trigger)</f>
        <v>2.0179674291751762E-4</v>
      </c>
      <c r="BK106" s="1">
        <f t="shared" si="17"/>
        <v>-1.1768785029966705E-6</v>
      </c>
    </row>
    <row r="107" spans="26:63" x14ac:dyDescent="0.2">
      <c r="Z107" s="1">
        <f t="shared" si="15"/>
        <v>104</v>
      </c>
      <c r="AA107" s="44" t="str">
        <f t="shared" si="16"/>
        <v>104M</v>
      </c>
      <c r="AB107" s="45">
        <f>_xll.qlCalendarAdvance(calendar,$AB$3,AA107,,,trigger)</f>
        <v>45446</v>
      </c>
      <c r="AC107" s="45">
        <f>_xll.qlInterestRateIndexMaturity($W$9,AB107,trigger)</f>
        <v>45629</v>
      </c>
      <c r="AD107" s="49">
        <f>_xll.qlTenorBasisValue($W$17,AB107,_xll.ohTrigger(trigger,$W$24))</f>
        <v>2.1337270616662157E-3</v>
      </c>
      <c r="AE107" s="49">
        <f>_xll.qlTenorBasisForwardRate($W$17,AB107,_xll.ohTrigger(trigger,$W$24))</f>
        <v>1.8742317900272927E-2</v>
      </c>
      <c r="AF107" s="49">
        <f>_xll.qlTenorBasisForwardRate2($W$17,AB107,AC107,_xll.ohTrigger(trigger,$W$24))</f>
        <v>1.8742317900272927E-2</v>
      </c>
      <c r="AG107" s="49">
        <f>_xll.qlIndexFixing($W$9,_xll.qlInterestRateIndexFixingDate($W$9,AB107,trigger),TRUE,trigger)</f>
        <v>1.8586691225423602E-2</v>
      </c>
      <c r="AH107" s="52">
        <f t="shared" si="13"/>
        <v>1.5562667484932471</v>
      </c>
      <c r="AI107" s="52">
        <f t="shared" si="14"/>
        <v>0.99169650863476932</v>
      </c>
      <c r="BG107" s="102">
        <f>_xll.qlCalendarAdvance(calendar,BG106,"1D",,,trigger)</f>
        <v>42425</v>
      </c>
      <c r="BH107" s="71">
        <f>_xll.qlTenorBasisForwardRate($W$17,BG107,_xll.ohTrigger(trigger,$W$24))</f>
        <v>1.960805240004098E-4</v>
      </c>
      <c r="BI107" s="71">
        <f>_xll.qlTenorBasisForwardRate($W$17,BG107,_xll.ohTrigger(trigger,$W$24))*_xll.qlInterpolationInterpolate($AI$1,BG107,,trigger)</f>
        <v>2.0252836256326221E-4</v>
      </c>
      <c r="BJ107" s="71">
        <f>_xll.qlIndexFixing($W$9,_xll.qlInterestRateIndexFixingDate($W$9,BG107,trigger),TRUE,trigger)</f>
        <v>2.0156461817303682E-4</v>
      </c>
      <c r="BK107" s="1">
        <f t="shared" si="17"/>
        <v>-9.6374439022538791E-7</v>
      </c>
    </row>
    <row r="108" spans="26:63" x14ac:dyDescent="0.2">
      <c r="Z108" s="1">
        <f t="shared" si="15"/>
        <v>105</v>
      </c>
      <c r="AA108" s="44" t="str">
        <f t="shared" si="16"/>
        <v>105M</v>
      </c>
      <c r="AB108" s="45">
        <f>_xll.qlCalendarAdvance(calendar,$AB$3,AA108,,,trigger)</f>
        <v>45475</v>
      </c>
      <c r="AC108" s="45">
        <f>_xll.qlInterestRateIndexMaturity($W$9,AB108,trigger)</f>
        <v>45659</v>
      </c>
      <c r="AD108" s="49">
        <f>_xll.qlTenorBasisValue($W$17,AB108,_xll.ohTrigger(trigger,$W$24))</f>
        <v>2.1186438770939798E-3</v>
      </c>
      <c r="AE108" s="49">
        <f>_xll.qlTenorBasisForwardRate($W$17,AB108,_xll.ohTrigger(trigger,$W$24))</f>
        <v>1.8817730303341385E-2</v>
      </c>
      <c r="AF108" s="49">
        <f>_xll.qlTenorBasisForwardRate2($W$17,AB108,AC108,_xll.ohTrigger(trigger,$W$24))</f>
        <v>1.8817730303341385E-2</v>
      </c>
      <c r="AG108" s="49">
        <f>_xll.qlIndexFixing($W$9,_xll.qlInterestRateIndexFixingDate($W$9,AB108,trigger),TRUE,trigger)</f>
        <v>1.867853797938147E-2</v>
      </c>
      <c r="AH108" s="52">
        <f t="shared" si="13"/>
        <v>1.3919232395991423</v>
      </c>
      <c r="AI108" s="52">
        <f t="shared" si="14"/>
        <v>0.99260312897909908</v>
      </c>
      <c r="BG108" s="102">
        <f>_xll.qlCalendarAdvance(calendar,BG107,"1D",,,trigger)</f>
        <v>42426</v>
      </c>
      <c r="BH108" s="71">
        <f>_xll.qlTenorBasisForwardRate($W$17,BG108,_xll.ohTrigger(trigger,$W$24))</f>
        <v>1.9604726676608072E-4</v>
      </c>
      <c r="BI108" s="71">
        <f>_xll.qlTenorBasisForwardRate($W$17,BG108,_xll.ohTrigger(trigger,$W$24))*_xll.qlInterpolationInterpolate($AI$1,BG108,,trigger)</f>
        <v>2.0207642307593952E-4</v>
      </c>
      <c r="BJ108" s="71">
        <f>_xll.qlIndexFixing($W$9,_xll.qlInterestRateIndexFixingDate($W$9,BG108,trigger),TRUE,trigger)</f>
        <v>2.0133555188226607E-4</v>
      </c>
      <c r="BK108" s="1">
        <f t="shared" si="17"/>
        <v>-7.4087119367345893E-7</v>
      </c>
    </row>
    <row r="109" spans="26:63" x14ac:dyDescent="0.2">
      <c r="Z109" s="1">
        <f t="shared" si="15"/>
        <v>106</v>
      </c>
      <c r="AA109" s="44" t="str">
        <f t="shared" si="16"/>
        <v>106M</v>
      </c>
      <c r="AB109" s="45">
        <f>_xll.qlCalendarAdvance(calendar,$AB$3,AA109,,,trigger)</f>
        <v>45506</v>
      </c>
      <c r="AC109" s="45">
        <f>_xll.qlInterestRateIndexMaturity($W$9,AB109,trigger)</f>
        <v>45691</v>
      </c>
      <c r="AD109" s="49">
        <f>_xll.qlTenorBasisValue($W$17,AB109,_xll.ohTrigger(trigger,$W$24))</f>
        <v>2.1025228770326634E-3</v>
      </c>
      <c r="AE109" s="49">
        <f>_xll.qlTenorBasisForwardRate($W$17,AB109,_xll.ohTrigger(trigger,$W$24))</f>
        <v>1.8895823699864471E-2</v>
      </c>
      <c r="AF109" s="49">
        <f>_xll.qlTenorBasisForwardRate2($W$17,AB109,AC109,_xll.ohTrigger(trigger,$W$24))</f>
        <v>1.8895823699864471E-2</v>
      </c>
      <c r="AG109" s="49">
        <f>_xll.qlIndexFixing($W$9,_xll.qlInterestRateIndexFixingDate($W$9,AB109,trigger),TRUE,trigger)</f>
        <v>1.877445540326593E-2</v>
      </c>
      <c r="AH109" s="52">
        <f t="shared" si="13"/>
        <v>1.2136829659854103</v>
      </c>
      <c r="AI109" s="52">
        <f t="shared" si="14"/>
        <v>0.99357697772130404</v>
      </c>
      <c r="BG109" s="102">
        <f>_xll.qlCalendarAdvance(calendar,BG108,"1D",,,trigger)</f>
        <v>42429</v>
      </c>
      <c r="BH109" s="71">
        <f>_xll.qlTenorBasisForwardRate($W$17,BG109,_xll.ohTrigger(trigger,$W$24))</f>
        <v>1.9615773855491164E-4</v>
      </c>
      <c r="BI109" s="71">
        <f>_xll.qlTenorBasisForwardRate($W$17,BG109,_xll.ohTrigger(trigger,$W$24))*_xll.qlInterpolationInterpolate($AI$1,BG109,,trigger)</f>
        <v>2.0093682043651108E-4</v>
      </c>
      <c r="BJ109" s="71">
        <f>_xll.qlIndexFixing($W$9,_xll.qlInterestRateIndexFixingDate($W$9,BG109,trigger),TRUE,trigger)</f>
        <v>2.0048169064303185E-4</v>
      </c>
      <c r="BK109" s="1">
        <f t="shared" si="17"/>
        <v>-4.5512979347922251E-7</v>
      </c>
    </row>
    <row r="110" spans="26:63" x14ac:dyDescent="0.2">
      <c r="Z110" s="1">
        <f t="shared" si="15"/>
        <v>107</v>
      </c>
      <c r="AA110" s="44" t="str">
        <f t="shared" si="16"/>
        <v>107M</v>
      </c>
      <c r="AB110" s="45">
        <f>_xll.qlCalendarAdvance(calendar,$AB$3,AA110,,,trigger)</f>
        <v>45537</v>
      </c>
      <c r="AC110" s="45">
        <f>_xll.qlInterestRateIndexMaturity($W$9,AB110,trigger)</f>
        <v>45719</v>
      </c>
      <c r="AD110" s="49">
        <f>_xll.qlTenorBasisValue($W$17,AB110,_xll.ohTrigger(trigger,$W$24))</f>
        <v>2.0864084987036549E-3</v>
      </c>
      <c r="AE110" s="49">
        <f>_xll.qlTenorBasisForwardRate($W$17,AB110,_xll.ohTrigger(trigger,$W$24))</f>
        <v>1.89664040888456E-2</v>
      </c>
      <c r="AF110" s="49">
        <f>_xll.qlTenorBasisForwardRate2($W$17,AB110,AC110,_xll.ohTrigger(trigger,$W$24))</f>
        <v>1.89664040888456E-2</v>
      </c>
      <c r="AG110" s="49">
        <f>_xll.qlIndexFixing($W$9,_xll.qlInterestRateIndexFixingDate($W$9,AB110,trigger),TRUE,trigger)</f>
        <v>1.8861072098723432E-2</v>
      </c>
      <c r="AH110" s="52">
        <f t="shared" si="13"/>
        <v>1.0533199012216845</v>
      </c>
      <c r="AI110" s="52">
        <f t="shared" si="14"/>
        <v>0.99444639112249456</v>
      </c>
      <c r="BG110" s="102">
        <f>_xll.qlCalendarAdvance(calendar,BG109,"1D",,,trigger)</f>
        <v>42430</v>
      </c>
      <c r="BH110" s="71">
        <f>_xll.qlTenorBasisForwardRate($W$17,BG110,_xll.ohTrigger(trigger,$W$24))</f>
        <v>1.9610996069237578E-4</v>
      </c>
      <c r="BI110" s="71">
        <f>_xll.qlTenorBasisForwardRate($W$17,BG110,_xll.ohTrigger(trigger,$W$24))*_xll.qlInterpolationInterpolate($AI$1,BG110,,trigger)</f>
        <v>2.0047015636461585E-4</v>
      </c>
      <c r="BJ110" s="71">
        <f>_xll.qlIndexFixing($W$9,_xll.qlInterestRateIndexFixingDate($W$9,BG110,trigger),TRUE,trigger)</f>
        <v>2.00244397672107E-4</v>
      </c>
      <c r="BK110" s="1">
        <f t="shared" si="17"/>
        <v>-2.2575869250884752E-7</v>
      </c>
    </row>
    <row r="111" spans="26:63" x14ac:dyDescent="0.2">
      <c r="Z111" s="1">
        <f t="shared" si="15"/>
        <v>108</v>
      </c>
      <c r="AA111" s="44" t="str">
        <f t="shared" si="16"/>
        <v>108M</v>
      </c>
      <c r="AB111" s="45">
        <f>_xll.qlCalendarAdvance(calendar,$AB$3,AA111,,,trigger)</f>
        <v>45567</v>
      </c>
      <c r="AC111" s="45">
        <f>_xll.qlInterestRateIndexMaturity($W$9,AB111,trigger)</f>
        <v>45749</v>
      </c>
      <c r="AD111" s="49">
        <f>_xll.qlTenorBasisValue($W$17,AB111,_xll.ohTrigger(trigger,$W$24))</f>
        <v>2.0708240988032184E-3</v>
      </c>
      <c r="AE111" s="49">
        <f>_xll.qlTenorBasisForwardRate($W$17,AB111,_xll.ohTrigger(trigger,$W$24))</f>
        <v>1.9041124875502548E-2</v>
      </c>
      <c r="AF111" s="49">
        <f>_xll.qlTenorBasisForwardRate2($W$17,AB111,AC111,_xll.ohTrigger(trigger,$W$24))</f>
        <v>1.9041124875502548E-2</v>
      </c>
      <c r="AG111" s="49">
        <f>_xll.qlIndexFixing($W$9,_xll.qlInterestRateIndexFixingDate($W$9,AB111,trigger),TRUE,trigger)</f>
        <v>1.895003154537166E-2</v>
      </c>
      <c r="AH111" s="52">
        <f t="shared" si="13"/>
        <v>0.91093330130888328</v>
      </c>
      <c r="AI111" s="52">
        <f t="shared" si="14"/>
        <v>0.99521596908131804</v>
      </c>
      <c r="BG111" s="102">
        <f>_xll.qlCalendarAdvance(calendar,BG110,"1D",,,trigger)</f>
        <v>42431</v>
      </c>
      <c r="BH111" s="71">
        <f>_xll.qlTenorBasisForwardRate($W$17,BG111,_xll.ohTrigger(trigger,$W$24))</f>
        <v>1.9605855983402353E-4</v>
      </c>
      <c r="BI111" s="71">
        <f>_xll.qlTenorBasisForwardRate($W$17,BG111,_xll.ohTrigger(trigger,$W$24))*_xll.qlInterpolationInterpolate($AI$1,BG111,,trigger)</f>
        <v>2.0000000000000695E-4</v>
      </c>
      <c r="BJ111" s="71">
        <f>_xll.qlIndexFixing($W$9,_xll.qlInterestRateIndexFixingDate($W$9,BG111,trigger),TRUE,trigger)</f>
        <v>2.0000000000000695E-4</v>
      </c>
      <c r="BK111" s="1">
        <f t="shared" si="17"/>
        <v>0</v>
      </c>
    </row>
    <row r="112" spans="26:63" x14ac:dyDescent="0.2">
      <c r="Z112" s="1">
        <f t="shared" si="15"/>
        <v>109</v>
      </c>
      <c r="AA112" s="44" t="str">
        <f t="shared" si="16"/>
        <v>109M</v>
      </c>
      <c r="AB112" s="45">
        <f>_xll.qlCalendarAdvance(calendar,$AB$3,AA112,,,trigger)</f>
        <v>45600</v>
      </c>
      <c r="AC112" s="45">
        <f>_xll.qlInterestRateIndexMaturity($W$9,AB112,trigger)</f>
        <v>45782</v>
      </c>
      <c r="AD112" s="49">
        <f>_xll.qlTenorBasisValue($W$17,AB112,_xll.ohTrigger(trigger,$W$24))</f>
        <v>2.0536971264299912E-3</v>
      </c>
      <c r="AE112" s="49">
        <f>_xll.qlTenorBasisForwardRate($W$17,AB112,_xll.ohTrigger(trigger,$W$24))</f>
        <v>1.9126915814987759E-2</v>
      </c>
      <c r="AF112" s="49">
        <f>_xll.qlTenorBasisForwardRate2($W$17,AB112,AC112,_xll.ohTrigger(trigger,$W$24))</f>
        <v>1.9126915814987759E-2</v>
      </c>
      <c r="AG112" s="49">
        <f>_xll.qlIndexFixing($W$9,_xll.qlInterestRateIndexFixingDate($W$9,AB112,trigger),TRUE,trigger)</f>
        <v>1.9047990089357529E-2</v>
      </c>
      <c r="AH112" s="52">
        <f t="shared" si="13"/>
        <v>0.78925725630230037</v>
      </c>
      <c r="AI112" s="52">
        <f t="shared" si="14"/>
        <v>0.99587357803036991</v>
      </c>
      <c r="BG112" s="102">
        <f>_xll.qlCalendarAdvance(calendar,BG111,"1D",,,trigger)</f>
        <v>42432</v>
      </c>
      <c r="BH112" s="71">
        <f>_xll.qlTenorBasisForwardRate($W$17,BG112,_xll.ohTrigger(trigger,$W$24))</f>
        <v>1.962669408891556E-4</v>
      </c>
      <c r="BI112" s="71">
        <f>_xll.qlTenorBasisForwardRate($W$17,BG112,_xll.ohTrigger(trigger,$W$24))*_xll.qlInterpolationInterpolate($AI$1,BG112,,trigger)</f>
        <v>2.0018589434212829E-4</v>
      </c>
      <c r="BJ112" s="71">
        <f>_xll.qlIndexFixing($W$9,_xll.qlInterestRateIndexFixingDate($W$9,BG112,trigger),TRUE,trigger)</f>
        <v>1.9957501128870135E-4</v>
      </c>
      <c r="BK112" s="1">
        <f t="shared" si="17"/>
        <v>-6.1088305342693995E-7</v>
      </c>
    </row>
    <row r="113" spans="26:63" x14ac:dyDescent="0.2">
      <c r="Z113" s="1">
        <f t="shared" si="15"/>
        <v>110</v>
      </c>
      <c r="AA113" s="44" t="str">
        <f t="shared" si="16"/>
        <v>110M</v>
      </c>
      <c r="AB113" s="45">
        <f>_xll.qlCalendarAdvance(calendar,$AB$3,AA113,,,trigger)</f>
        <v>45628</v>
      </c>
      <c r="AC113" s="45">
        <f>_xll.qlInterestRateIndexMaturity($W$9,AB113,trigger)</f>
        <v>45810</v>
      </c>
      <c r="AD113" s="49">
        <f>_xll.qlTenorBasisValue($W$17,AB113,_xll.ohTrigger(trigger,$W$24))</f>
        <v>2.0391815127423002E-3</v>
      </c>
      <c r="AE113" s="49">
        <f>_xll.qlTenorBasisForwardRate($W$17,AB113,_xll.ohTrigger(trigger,$W$24))</f>
        <v>1.9203138537557927E-2</v>
      </c>
      <c r="AF113" s="49">
        <f>_xll.qlTenorBasisForwardRate2($W$17,AB113,AC113,_xll.ohTrigger(trigger,$W$24))</f>
        <v>1.9203138537557927E-2</v>
      </c>
      <c r="AG113" s="49">
        <f>_xll.qlIndexFixing($W$9,_xll.qlInterestRateIndexFixingDate($W$9,AB113,trigger),TRUE,trigger)</f>
        <v>1.9131382804243174E-2</v>
      </c>
      <c r="AH113" s="52">
        <f t="shared" si="13"/>
        <v>0.71755733314752401</v>
      </c>
      <c r="AI113" s="52">
        <f t="shared" si="14"/>
        <v>0.9962633330393148</v>
      </c>
      <c r="BG113" s="102">
        <f>_xll.qlCalendarAdvance(calendar,BG112,"1D",,,trigger)</f>
        <v>42433</v>
      </c>
      <c r="BH113" s="71">
        <f>_xll.qlTenorBasisForwardRate($W$17,BG113,_xll.ohTrigger(trigger,$W$24))</f>
        <v>1.9608102734054386E-4</v>
      </c>
      <c r="BI113" s="71">
        <f>_xll.qlTenorBasisForwardRate($W$17,BG113,_xll.ohTrigger(trigger,$W$24))*_xll.qlInterpolationInterpolate($AI$1,BG113,,trigger)</f>
        <v>1.9996961796274362E-4</v>
      </c>
      <c r="BJ113" s="71">
        <f>_xll.qlIndexFixing($W$9,_xll.qlInterestRateIndexFixingDate($W$9,BG113,trigger),TRUE,trigger)</f>
        <v>1.994522220451264E-4</v>
      </c>
      <c r="BK113" s="1">
        <f t="shared" si="17"/>
        <v>-5.1739591761722171E-7</v>
      </c>
    </row>
    <row r="114" spans="26:63" x14ac:dyDescent="0.2">
      <c r="Z114" s="1">
        <f t="shared" si="15"/>
        <v>111</v>
      </c>
      <c r="AA114" s="44" t="str">
        <f t="shared" si="16"/>
        <v>111M</v>
      </c>
      <c r="AB114" s="45">
        <f>_xll.qlCalendarAdvance(calendar,$AB$3,AA114,,,trigger)</f>
        <v>45659</v>
      </c>
      <c r="AC114" s="45">
        <f>_xll.qlInterestRateIndexMaturity($W$9,AB114,trigger)</f>
        <v>45840</v>
      </c>
      <c r="AD114" s="49">
        <f>_xll.qlTenorBasisValue($W$17,AB114,_xll.ohTrigger(trigger,$W$24))</f>
        <v>2.0231316590645478E-3</v>
      </c>
      <c r="AE114" s="49">
        <f>_xll.qlTenorBasisForwardRate($W$17,AB114,_xll.ohTrigger(trigger,$W$24))</f>
        <v>1.9289385163089024E-2</v>
      </c>
      <c r="AF114" s="49">
        <f>_xll.qlTenorBasisForwardRate2($W$17,AB114,AC114,_xll.ohTrigger(trigger,$W$24))</f>
        <v>1.9289385163089024E-2</v>
      </c>
      <c r="AG114" s="49">
        <f>_xll.qlIndexFixing($W$9,_xll.qlInterestRateIndexFixingDate($W$9,AB114,trigger),TRUE,trigger)</f>
        <v>1.9222084295036589E-2</v>
      </c>
      <c r="AH114" s="52">
        <f t="shared" si="13"/>
        <v>0.67300868052434792</v>
      </c>
      <c r="AI114" s="52">
        <f t="shared" si="14"/>
        <v>0.99651098946475403</v>
      </c>
      <c r="BG114" s="102">
        <f>_xll.qlCalendarAdvance(calendar,BG113,"1D",,,trigger)</f>
        <v>42436</v>
      </c>
      <c r="BH114" s="71">
        <f>_xll.qlTenorBasisForwardRate($W$17,BG114,_xll.ohTrigger(trigger,$W$24))</f>
        <v>1.9577232476098851E-4</v>
      </c>
      <c r="BI114" s="71">
        <f>_xll.qlTenorBasisForwardRate($W$17,BG114,_xll.ohTrigger(trigger,$W$24))*_xll.qlInterpolationInterpolate($AI$1,BG114,,trigger)</f>
        <v>1.9957496738082342E-4</v>
      </c>
      <c r="BJ114" s="71">
        <f>_xll.qlIndexFixing($W$9,_xll.qlInterestRateIndexFixingDate($W$9,BG114,trigger),TRUE,trigger)</f>
        <v>1.9899390094897966E-4</v>
      </c>
      <c r="BK114" s="1">
        <f t="shared" si="17"/>
        <v>-5.8106643184376353E-7</v>
      </c>
    </row>
    <row r="115" spans="26:63" x14ac:dyDescent="0.2">
      <c r="Z115" s="1">
        <f t="shared" si="15"/>
        <v>112</v>
      </c>
      <c r="AA115" s="44" t="str">
        <f t="shared" si="16"/>
        <v>112M</v>
      </c>
      <c r="AB115" s="45">
        <f>_xll.qlCalendarAdvance(calendar,$AB$3,AA115,,,trigger)</f>
        <v>45691</v>
      </c>
      <c r="AC115" s="45">
        <f>_xll.qlInterestRateIndexMaturity($W$9,AB115,trigger)</f>
        <v>45873</v>
      </c>
      <c r="AD115" s="49">
        <f>_xll.qlTenorBasisValue($W$17,AB115,_xll.ohTrigger(trigger,$W$24))</f>
        <v>2.0065908874318424E-3</v>
      </c>
      <c r="AE115" s="49">
        <f>_xll.qlTenorBasisForwardRate($W$17,AB115,_xll.ohTrigger(trigger,$W$24))</f>
        <v>1.9387102578468519E-2</v>
      </c>
      <c r="AF115" s="49">
        <f>_xll.qlTenorBasisForwardRate2($W$17,AB115,AC115,_xll.ohTrigger(trigger,$W$24))</f>
        <v>1.9387102578468519E-2</v>
      </c>
      <c r="AG115" s="49">
        <f>_xll.qlIndexFixing($W$9,_xll.qlInterestRateIndexFixingDate($W$9,AB115,trigger),TRUE,trigger)</f>
        <v>1.9320352502918976E-2</v>
      </c>
      <c r="AH115" s="52">
        <f t="shared" si="13"/>
        <v>0.66750075549543153</v>
      </c>
      <c r="AI115" s="52">
        <f t="shared" si="14"/>
        <v>0.9965569854866464</v>
      </c>
      <c r="BG115" s="102">
        <f>_xll.qlCalendarAdvance(calendar,BG114,"1D",,,trigger)</f>
        <v>42437</v>
      </c>
      <c r="BH115" s="71">
        <f>_xll.qlTenorBasisForwardRate($W$17,BG115,_xll.ohTrigger(trigger,$W$24))</f>
        <v>1.9571456548623416E-4</v>
      </c>
      <c r="BI115" s="71">
        <f>_xll.qlTenorBasisForwardRate($W$17,BG115,_xll.ohTrigger(trigger,$W$24))*_xll.qlInterpolationInterpolate($AI$1,BG115,,trigger)</f>
        <v>1.9948948540124037E-4</v>
      </c>
      <c r="BJ115" s="71">
        <f>_xll.qlIndexFixing($W$9,_xll.qlInterestRateIndexFixingDate($W$9,BG115,trigger),TRUE,trigger)</f>
        <v>1.9884818463952617E-4</v>
      </c>
      <c r="BK115" s="1">
        <f t="shared" si="17"/>
        <v>-6.4130076171420866E-7</v>
      </c>
    </row>
    <row r="116" spans="26:63" x14ac:dyDescent="0.2">
      <c r="Z116" s="1">
        <f t="shared" si="15"/>
        <v>113</v>
      </c>
      <c r="AA116" s="44" t="str">
        <f t="shared" si="16"/>
        <v>113M</v>
      </c>
      <c r="AB116" s="45">
        <f>_xll.qlCalendarAdvance(calendar,$AB$3,AA116,,,trigger)</f>
        <v>45719</v>
      </c>
      <c r="AC116" s="45">
        <f>_xll.qlInterestRateIndexMaturity($W$9,AB116,trigger)</f>
        <v>45903</v>
      </c>
      <c r="AD116" s="49">
        <f>_xll.qlTenorBasisValue($W$17,AB116,_xll.ohTrigger(trigger,$W$24))</f>
        <v>1.9921430170277742E-3</v>
      </c>
      <c r="AE116" s="49">
        <f>_xll.qlTenorBasisForwardRate($W$17,AB116,_xll.ohTrigger(trigger,$W$24))</f>
        <v>1.9479213987114333E-2</v>
      </c>
      <c r="AF116" s="49">
        <f>_xll.qlTenorBasisForwardRate2($W$17,AB116,AC116,_xll.ohTrigger(trigger,$W$24))</f>
        <v>1.9479213987114333E-2</v>
      </c>
      <c r="AG116" s="49">
        <f>_xll.qlIndexFixing($W$9,_xll.qlInterestRateIndexFixingDate($W$9,AB116,trigger),TRUE,trigger)</f>
        <v>1.9409209801653723E-2</v>
      </c>
      <c r="AH116" s="52">
        <f t="shared" si="13"/>
        <v>0.70004185460610657</v>
      </c>
      <c r="AI116" s="52">
        <f t="shared" si="14"/>
        <v>0.99640621097407123</v>
      </c>
      <c r="BG116" s="102">
        <f>_xll.qlCalendarAdvance(calendar,BG115,"1D",,,trigger)</f>
        <v>42438</v>
      </c>
      <c r="BH116" s="71">
        <f>_xll.qlTenorBasisForwardRate($W$17,BG116,_xll.ohTrigger(trigger,$W$24))</f>
        <v>1.9565851711203147E-4</v>
      </c>
      <c r="BI116" s="71">
        <f>_xll.qlTenorBasisForwardRate($W$17,BG116,_xll.ohTrigger(trigger,$W$24))*_xll.qlInterpolationInterpolate($AI$1,BG116,,trigger)</f>
        <v>1.9940576279017596E-4</v>
      </c>
      <c r="BJ116" s="71">
        <f>_xll.qlIndexFixing($W$9,_xll.qlInterestRateIndexFixingDate($W$9,BG116,trigger),TRUE,trigger)</f>
        <v>1.9872047988406011E-4</v>
      </c>
      <c r="BK116" s="1">
        <f t="shared" si="17"/>
        <v>-6.8528290611584919E-7</v>
      </c>
    </row>
    <row r="117" spans="26:63" x14ac:dyDescent="0.2">
      <c r="Z117" s="1">
        <f t="shared" si="15"/>
        <v>114</v>
      </c>
      <c r="AA117" s="44" t="str">
        <f t="shared" si="16"/>
        <v>114M</v>
      </c>
      <c r="AB117" s="45">
        <f>_xll.qlCalendarAdvance(calendar,$AB$3,AA117,,,trigger)</f>
        <v>45749</v>
      </c>
      <c r="AC117" s="45">
        <f>_xll.qlInterestRateIndexMaturity($W$9,AB117,trigger)</f>
        <v>45932</v>
      </c>
      <c r="AD117" s="49">
        <f>_xll.qlTenorBasisValue($W$17,AB117,_xll.ohTrigger(trigger,$W$24))</f>
        <v>1.9766922892451412E-3</v>
      </c>
      <c r="AE117" s="49">
        <f>_xll.qlTenorBasisForwardRate($W$17,AB117,_xll.ohTrigger(trigger,$W$24))</f>
        <v>1.9575405023938525E-2</v>
      </c>
      <c r="AF117" s="49">
        <f>_xll.qlTenorBasisForwardRate2($W$17,AB117,AC117,_xll.ohTrigger(trigger,$W$24))</f>
        <v>1.9575405023938525E-2</v>
      </c>
      <c r="AG117" s="49">
        <f>_xll.qlIndexFixing($W$9,_xll.qlInterestRateIndexFixingDate($W$9,AB117,trigger),TRUE,trigger)</f>
        <v>1.9498630590497466E-2</v>
      </c>
      <c r="AH117" s="52">
        <f t="shared" si="13"/>
        <v>0.76774433441059031</v>
      </c>
      <c r="AI117" s="52">
        <f t="shared" si="14"/>
        <v>0.99607801558398545</v>
      </c>
      <c r="BG117" s="102">
        <f>_xll.qlCalendarAdvance(calendar,BG116,"1D",,,trigger)</f>
        <v>42439</v>
      </c>
      <c r="BH117" s="71">
        <f>_xll.qlTenorBasisForwardRate($W$17,BG117,_xll.ohTrigger(trigger,$W$24))</f>
        <v>1.9589193707147953E-4</v>
      </c>
      <c r="BI117" s="71">
        <f>_xll.qlTenorBasisForwardRate($W$17,BG117,_xll.ohTrigger(trigger,$W$24))*_xll.qlInterpolationInterpolate($AI$1,BG117,,trigger)</f>
        <v>1.9961702829336407E-4</v>
      </c>
      <c r="BJ117" s="71">
        <f>_xll.qlIndexFixing($W$9,_xll.qlInterestRateIndexFixingDate($W$9,BG117,trigger),TRUE,trigger)</f>
        <v>1.9856575147835266E-4</v>
      </c>
      <c r="BK117" s="1">
        <f t="shared" si="17"/>
        <v>-1.0512768150114111E-6</v>
      </c>
    </row>
    <row r="118" spans="26:63" x14ac:dyDescent="0.2">
      <c r="Z118" s="1">
        <f t="shared" si="15"/>
        <v>115</v>
      </c>
      <c r="AA118" s="44" t="str">
        <f t="shared" si="16"/>
        <v>115M</v>
      </c>
      <c r="AB118" s="45">
        <f>_xll.qlCalendarAdvance(calendar,$AB$3,AA118,,,trigger)</f>
        <v>45779</v>
      </c>
      <c r="AC118" s="45">
        <f>_xll.qlInterestRateIndexMaturity($W$9,AB118,trigger)</f>
        <v>45964</v>
      </c>
      <c r="AD118" s="49">
        <f>_xll.qlTenorBasisValue($W$17,AB118,_xll.ohTrigger(trigger,$W$24))</f>
        <v>1.9612745576185761E-3</v>
      </c>
      <c r="AE118" s="49">
        <f>_xll.qlTenorBasisForwardRate($W$17,AB118,_xll.ohTrigger(trigger,$W$24))</f>
        <v>1.9682876740030789E-2</v>
      </c>
      <c r="AF118" s="49">
        <f>_xll.qlTenorBasisForwardRate2($W$17,AB118,AC118,_xll.ohTrigger(trigger,$W$24))</f>
        <v>1.9682876740030789E-2</v>
      </c>
      <c r="AG118" s="49">
        <f>_xll.qlIndexFixing($W$9,_xll.qlInterestRateIndexFixingDate($W$9,AB118,trigger),TRUE,trigger)</f>
        <v>1.9594928516327277E-2</v>
      </c>
      <c r="AH118" s="52">
        <f t="shared" si="13"/>
        <v>0.87948223703511463</v>
      </c>
      <c r="AI118" s="52">
        <f t="shared" si="14"/>
        <v>0.99553173934556816</v>
      </c>
      <c r="BG118" s="102">
        <f>_xll.qlCalendarAdvance(calendar,BG117,"1D",,,trigger)</f>
        <v>42440</v>
      </c>
      <c r="BH118" s="71">
        <f>_xll.qlTenorBasisForwardRate($W$17,BG118,_xll.ohTrigger(trigger,$W$24))</f>
        <v>1.9569993528058087E-4</v>
      </c>
      <c r="BI118" s="71">
        <f>_xll.qlTenorBasisForwardRate($W$17,BG118,_xll.ohTrigger(trigger,$W$24))*_xll.qlInterpolationInterpolate($AI$1,BG118,,trigger)</f>
        <v>1.9939477657476116E-4</v>
      </c>
      <c r="BJ118" s="71">
        <f>_xll.qlIndexFixing($W$9,_xll.qlInterestRateIndexFixingDate($W$9,BG118,trigger),TRUE,trigger)</f>
        <v>1.9850205869993362E-4</v>
      </c>
      <c r="BK118" s="1">
        <f t="shared" si="17"/>
        <v>-8.9271787482753952E-7</v>
      </c>
    </row>
    <row r="119" spans="26:63" x14ac:dyDescent="0.2">
      <c r="Z119" s="1">
        <f t="shared" si="15"/>
        <v>116</v>
      </c>
      <c r="AA119" s="44" t="str">
        <f t="shared" si="16"/>
        <v>116M</v>
      </c>
      <c r="AB119" s="45">
        <f>_xll.qlCalendarAdvance(calendar,$AB$3,AA119,,,trigger)</f>
        <v>45810</v>
      </c>
      <c r="AC119" s="45">
        <f>_xll.qlInterestRateIndexMaturity($W$9,AB119,trigger)</f>
        <v>45993</v>
      </c>
      <c r="AD119" s="49">
        <f>_xll.qlTenorBasisValue($W$17,AB119,_xll.ohTrigger(trigger,$W$24))</f>
        <v>1.9453805655649874E-3</v>
      </c>
      <c r="AE119" s="49">
        <f>_xll.qlTenorBasisForwardRate($W$17,AB119,_xll.ohTrigger(trigger,$W$24))</f>
        <v>1.978747318544689E-2</v>
      </c>
      <c r="AF119" s="49">
        <f>_xll.qlTenorBasisForwardRate2($W$17,AB119,AC119,_xll.ohTrigger(trigger,$W$24))</f>
        <v>1.978747318544689E-2</v>
      </c>
      <c r="AG119" s="49">
        <f>_xll.qlIndexFixing($W$9,_xll.qlInterestRateIndexFixingDate($W$9,AB119,trigger),TRUE,trigger)</f>
        <v>1.9686253137043166E-2</v>
      </c>
      <c r="AH119" s="52">
        <f t="shared" si="13"/>
        <v>1.0122004840372456</v>
      </c>
      <c r="AI119" s="52">
        <f t="shared" si="14"/>
        <v>0.99488464002174015</v>
      </c>
      <c r="BG119" s="102">
        <f>_xll.qlCalendarAdvance(calendar,BG118,"1D",,,trigger)</f>
        <v>42443</v>
      </c>
      <c r="BH119" s="71">
        <f>_xll.qlTenorBasisForwardRate($W$17,BG119,_xll.ohTrigger(trigger,$W$24))</f>
        <v>1.9543449654124207E-4</v>
      </c>
      <c r="BI119" s="71">
        <f>_xll.qlTenorBasisForwardRate($W$17,BG119,_xll.ohTrigger(trigger,$W$24))*_xll.qlInterpolationInterpolate($AI$1,BG119,,trigger)</f>
        <v>1.9904463811330422E-4</v>
      </c>
      <c r="BJ119" s="71">
        <f>_xll.qlIndexFixing($W$9,_xll.qlInterestRateIndexFixingDate($W$9,BG119,trigger),TRUE,trigger)</f>
        <v>1.9834255130693118E-4</v>
      </c>
      <c r="BK119" s="1">
        <f t="shared" si="17"/>
        <v>-7.0208680637303777E-7</v>
      </c>
    </row>
    <row r="120" spans="26:63" x14ac:dyDescent="0.2">
      <c r="Z120" s="1">
        <f t="shared" si="15"/>
        <v>117</v>
      </c>
      <c r="AA120" s="44" t="str">
        <f t="shared" si="16"/>
        <v>117M</v>
      </c>
      <c r="AB120" s="45">
        <f>_xll.qlCalendarAdvance(calendar,$AB$3,AA120,,,trigger)</f>
        <v>45840</v>
      </c>
      <c r="AC120" s="45">
        <f>_xll.qlInterestRateIndexMaturity($W$9,AB120,trigger)</f>
        <v>46024</v>
      </c>
      <c r="AD120" s="49">
        <f>_xll.qlTenorBasisValue($W$17,AB120,_xll.ohTrigger(trigger,$W$24))</f>
        <v>1.9300385336314466E-3</v>
      </c>
      <c r="AE120" s="49">
        <f>_xll.qlTenorBasisForwardRate($W$17,AB120,_xll.ohTrigger(trigger,$W$24))</f>
        <v>1.9896692402077965E-2</v>
      </c>
      <c r="AF120" s="49">
        <f>_xll.qlTenorBasisForwardRate2($W$17,AB120,AC120,_xll.ohTrigger(trigger,$W$24))</f>
        <v>1.9896692402077965E-2</v>
      </c>
      <c r="AG120" s="49">
        <f>_xll.qlIndexFixing($W$9,_xll.qlInterestRateIndexFixingDate($W$9,AB120,trigger),TRUE,trigger)</f>
        <v>1.9780465025141646E-2</v>
      </c>
      <c r="AH120" s="52">
        <f t="shared" si="13"/>
        <v>1.1622737693631895</v>
      </c>
      <c r="AI120" s="52">
        <f t="shared" si="14"/>
        <v>0.99415845736630171</v>
      </c>
      <c r="BG120" s="102">
        <f>_xll.qlCalendarAdvance(calendar,BG119,"1D",,,trigger)</f>
        <v>42444</v>
      </c>
      <c r="BH120" s="71">
        <f>_xll.qlTenorBasisForwardRate($W$17,BG120,_xll.ohTrigger(trigger,$W$24))</f>
        <v>1.9540743441478928E-4</v>
      </c>
      <c r="BI120" s="71">
        <f>_xll.qlTenorBasisForwardRate($W$17,BG120,_xll.ohTrigger(trigger,$W$24))*_xll.qlInterpolationInterpolate($AI$1,BG120,,trigger)</f>
        <v>1.9899051702872259E-4</v>
      </c>
      <c r="BJ120" s="71">
        <f>_xll.qlIndexFixing($W$9,_xll.qlInterestRateIndexFixingDate($W$9,BG120,trigger),TRUE,trigger)</f>
        <v>1.9831687115110327E-4</v>
      </c>
      <c r="BK120" s="1">
        <f t="shared" si="17"/>
        <v>-6.7364587761931669E-7</v>
      </c>
    </row>
    <row r="121" spans="26:63" x14ac:dyDescent="0.2">
      <c r="Z121" s="1">
        <f t="shared" si="15"/>
        <v>118</v>
      </c>
      <c r="AA121" s="44" t="str">
        <f t="shared" si="16"/>
        <v>118M</v>
      </c>
      <c r="AB121" s="45">
        <f>_xll.qlCalendarAdvance(calendar,$AB$3,AA121,,,trigger)</f>
        <v>45873</v>
      </c>
      <c r="AC121" s="45">
        <f>_xll.qlInterestRateIndexMaturity($W$9,AB121,trigger)</f>
        <v>46057</v>
      </c>
      <c r="AD121" s="49">
        <f>_xll.qlTenorBasisValue($W$17,AB121,_xll.ohTrigger(trigger,$W$24))</f>
        <v>1.9132100590714901E-3</v>
      </c>
      <c r="AE121" s="49">
        <f>_xll.qlTenorBasisForwardRate($W$17,AB121,_xll.ohTrigger(trigger,$W$24))</f>
        <v>2.0013244138348457E-2</v>
      </c>
      <c r="AF121" s="49">
        <f>_xll.qlTenorBasisForwardRate2($W$17,AB121,AC121,_xll.ohTrigger(trigger,$W$24))</f>
        <v>2.0013244138348457E-2</v>
      </c>
      <c r="AG121" s="49">
        <f>_xll.qlIndexFixing($W$9,_xll.qlInterestRateIndexFixingDate($W$9,AB121,trigger),TRUE,trigger)</f>
        <v>1.9880879959443133E-2</v>
      </c>
      <c r="AH121" s="52">
        <f t="shared" si="13"/>
        <v>1.3236417890532399</v>
      </c>
      <c r="AI121" s="52">
        <f t="shared" si="14"/>
        <v>0.99338617077819513</v>
      </c>
      <c r="BG121" s="102">
        <f>_xll.qlCalendarAdvance(calendar,BG120,"1D",,,trigger)</f>
        <v>42445</v>
      </c>
      <c r="BH121" s="71">
        <f>_xll.qlTenorBasisForwardRate($W$17,BG121,_xll.ohTrigger(trigger,$W$24))</f>
        <v>1.9538895813341485E-4</v>
      </c>
      <c r="BI121" s="71">
        <f>_xll.qlTenorBasisForwardRate($W$17,BG121,_xll.ohTrigger(trigger,$W$24))*_xll.qlInterpolationInterpolate($AI$1,BG121,,trigger)</f>
        <v>1.9894514541272449E-4</v>
      </c>
      <c r="BJ121" s="71">
        <f>_xll.qlIndexFixing($W$9,_xll.qlInterestRateIndexFixingDate($W$9,BG121,trigger),TRUE,trigger)</f>
        <v>1.9830698906812526E-4</v>
      </c>
      <c r="BK121" s="1">
        <f t="shared" si="17"/>
        <v>-6.3815634459923019E-7</v>
      </c>
    </row>
    <row r="122" spans="26:63" x14ac:dyDescent="0.2">
      <c r="Z122" s="1">
        <f t="shared" si="15"/>
        <v>119</v>
      </c>
      <c r="AA122" s="44" t="str">
        <f t="shared" si="16"/>
        <v>119M</v>
      </c>
      <c r="AB122" s="45">
        <f>_xll.qlCalendarAdvance(calendar,$AB$3,AA122,,,trigger)</f>
        <v>45902</v>
      </c>
      <c r="AC122" s="45">
        <f>_xll.qlInterestRateIndexMaturity($W$9,AB122,trigger)</f>
        <v>46083</v>
      </c>
      <c r="AD122" s="49">
        <f>_xll.qlTenorBasisValue($W$17,AB122,_xll.ohTrigger(trigger,$W$24))</f>
        <v>1.8984652901999923E-3</v>
      </c>
      <c r="AE122" s="49">
        <f>_xll.qlTenorBasisForwardRate($W$17,AB122,_xll.ohTrigger(trigger,$W$24))</f>
        <v>2.0106399290565589E-2</v>
      </c>
      <c r="AF122" s="49">
        <f>_xll.qlTenorBasisForwardRate2($W$17,AB122,AC122,_xll.ohTrigger(trigger,$W$24))</f>
        <v>2.0106399290565589E-2</v>
      </c>
      <c r="AG122" s="49">
        <f>_xll.qlIndexFixing($W$9,_xll.qlInterestRateIndexFixingDate($W$9,AB122,trigger),TRUE,trigger)</f>
        <v>1.9961764302463988E-2</v>
      </c>
      <c r="AH122" s="52">
        <f t="shared" si="13"/>
        <v>1.4463498810160167</v>
      </c>
      <c r="AI122" s="52">
        <f t="shared" si="14"/>
        <v>0.99280651965518918</v>
      </c>
      <c r="BG122" s="102">
        <f>_xll.qlCalendarAdvance(calendar,BG121,"1D",,,trigger)</f>
        <v>42446</v>
      </c>
      <c r="BH122" s="71">
        <f>_xll.qlTenorBasisForwardRate($W$17,BG122,_xll.ohTrigger(trigger,$W$24))</f>
        <v>1.9568219173854963E-4</v>
      </c>
      <c r="BI122" s="71">
        <f>_xll.qlTenorBasisForwardRate($W$17,BG122,_xll.ohTrigger(trigger,$W$24))*_xll.qlInterpolationInterpolate($AI$1,BG122,,trigger)</f>
        <v>1.9921711963185096E-4</v>
      </c>
      <c r="BJ122" s="71">
        <f>_xll.qlIndexFixing($W$9,_xll.qlInterestRateIndexFixingDate($W$9,BG122,trigger),TRUE,trigger)</f>
        <v>1.984777952992384E-4</v>
      </c>
      <c r="BK122" s="1">
        <f t="shared" si="17"/>
        <v>-7.3932433261255943E-7</v>
      </c>
    </row>
    <row r="123" spans="26:63" x14ac:dyDescent="0.2">
      <c r="Z123" s="1">
        <f t="shared" si="15"/>
        <v>120</v>
      </c>
      <c r="AA123" s="44" t="str">
        <f t="shared" si="16"/>
        <v>120M</v>
      </c>
      <c r="AB123" s="45">
        <f>_xll.qlCalendarAdvance(calendar,$AB$3,AA123,,,trigger)</f>
        <v>45932</v>
      </c>
      <c r="AC123" s="45">
        <f>_xll.qlInterestRateIndexMaturity($W$9,AB123,trigger)</f>
        <v>46114</v>
      </c>
      <c r="AD123" s="49">
        <f>_xll.qlTenorBasisValue($W$17,AB123,_xll.ohTrigger(trigger,$W$24))</f>
        <v>1.8832577407757998E-3</v>
      </c>
      <c r="AE123" s="49">
        <f>_xll.qlTenorBasisForwardRate($W$17,AB123,_xll.ohTrigger(trigger,$W$24))</f>
        <v>2.0207009529913559E-2</v>
      </c>
      <c r="AF123" s="49">
        <f>_xll.qlTenorBasisForwardRate2($W$17,AB123,AC123,_xll.ohTrigger(trigger,$W$24))</f>
        <v>2.0207009529913559E-2</v>
      </c>
      <c r="AG123" s="49">
        <f>_xll.qlIndexFixing($W$9,_xll.qlInterestRateIndexFixingDate($W$9,AB123,trigger),TRUE,trigger)</f>
        <v>2.0051804256894026E-2</v>
      </c>
      <c r="AH123" s="52">
        <f t="shared" si="13"/>
        <v>1.552052730195326</v>
      </c>
      <c r="AI123" s="52">
        <f t="shared" si="14"/>
        <v>0.99231923591713189</v>
      </c>
      <c r="BG123" s="102">
        <f>_xll.qlCalendarAdvance(calendar,BG122,"1D",,,trigger)</f>
        <v>42447</v>
      </c>
      <c r="BH123" s="71">
        <f>_xll.qlTenorBasisForwardRate($W$17,BG123,_xll.ohTrigger(trigger,$W$24))</f>
        <v>1.9553447261647021E-4</v>
      </c>
      <c r="BI123" s="71">
        <f>_xll.qlTenorBasisForwardRate($W$17,BG123,_xll.ohTrigger(trigger,$W$24))*_xll.qlInterpolationInterpolate($AI$1,BG123,,trigger)</f>
        <v>1.9904015569472349E-4</v>
      </c>
      <c r="BJ123" s="71">
        <f>_xll.qlIndexFixing($W$9,_xll.qlInterestRateIndexFixingDate($W$9,BG123,trigger),TRUE,trigger)</f>
        <v>1.9842486481880852E-4</v>
      </c>
      <c r="BK123" s="1">
        <f t="shared" si="17"/>
        <v>-6.1529087591496827E-7</v>
      </c>
    </row>
    <row r="124" spans="26:63" x14ac:dyDescent="0.2">
      <c r="Z124" s="1">
        <f t="shared" si="15"/>
        <v>121</v>
      </c>
      <c r="AA124" s="44" t="str">
        <f t="shared" si="16"/>
        <v>121M</v>
      </c>
      <c r="AB124" s="45">
        <f>_xll.qlCalendarAdvance(calendar,$AB$3,AA124,,,trigger)</f>
        <v>45964</v>
      </c>
      <c r="AC124" s="45">
        <f>_xll.qlInterestRateIndexMaturity($W$9,AB124,trigger)</f>
        <v>46146</v>
      </c>
      <c r="AD124" s="49">
        <f>_xll.qlTenorBasisValue($W$17,AB124,_xll.ohTrigger(trigger,$W$24))</f>
        <v>1.867090152673139E-3</v>
      </c>
      <c r="AE124" s="49">
        <f>_xll.qlTenorBasisForwardRate($W$17,AB124,_xll.ohTrigger(trigger,$W$24))</f>
        <v>2.0304783720113569E-2</v>
      </c>
      <c r="AF124" s="49">
        <f>_xll.qlTenorBasisForwardRate2($W$17,AB124,AC124,_xll.ohTrigger(trigger,$W$24))</f>
        <v>2.0304783720113569E-2</v>
      </c>
      <c r="AG124" s="49">
        <f>_xll.qlIndexFixing($W$9,_xll.qlInterestRateIndexFixingDate($W$9,AB124,trigger),TRUE,trigger)</f>
        <v>2.0143044422113621E-2</v>
      </c>
      <c r="AH124" s="52">
        <f t="shared" si="13"/>
        <v>1.6173929799994866</v>
      </c>
      <c r="AI124" s="52">
        <f t="shared" si="14"/>
        <v>0.99203442399439434</v>
      </c>
      <c r="BG124" s="102">
        <f>_xll.qlCalendarAdvance(calendar,BG123,"1D",,,trigger)</f>
        <v>42450</v>
      </c>
      <c r="BH124" s="71">
        <f>_xll.qlTenorBasisForwardRate($W$17,BG124,_xll.ohTrigger(trigger,$W$24))</f>
        <v>1.9544990159847192E-4</v>
      </c>
      <c r="BI124" s="71">
        <f>_xll.qlTenorBasisForwardRate($W$17,BG124,_xll.ohTrigger(trigger,$W$24))*_xll.qlInterpolationInterpolate($AI$1,BG124,,trigger)</f>
        <v>1.9887437394235791E-4</v>
      </c>
      <c r="BJ124" s="71">
        <f>_xll.qlIndexFixing($W$9,_xll.qlInterestRateIndexFixingDate($W$9,BG124,trigger),TRUE,trigger)</f>
        <v>1.9847975912768847E-4</v>
      </c>
      <c r="BK124" s="1">
        <f t="shared" si="17"/>
        <v>-3.9461481466944079E-7</v>
      </c>
    </row>
    <row r="125" spans="26:63" x14ac:dyDescent="0.2">
      <c r="Z125" s="1">
        <f t="shared" si="15"/>
        <v>122</v>
      </c>
      <c r="AA125" s="44" t="str">
        <f t="shared" si="16"/>
        <v>122M</v>
      </c>
      <c r="AB125" s="45">
        <f>_xll.qlCalendarAdvance(calendar,$AB$3,AA125,,,trigger)</f>
        <v>45993</v>
      </c>
      <c r="AC125" s="45">
        <f>_xll.qlInterestRateIndexMaturity($W$9,AB125,trigger)</f>
        <v>46175</v>
      </c>
      <c r="AD125" s="49">
        <f>_xll.qlTenorBasisValue($W$17,AB125,_xll.ohTrigger(trigger,$W$24))</f>
        <v>1.8524884926305954E-3</v>
      </c>
      <c r="AE125" s="49">
        <f>_xll.qlTenorBasisForwardRate($W$17,AB125,_xll.ohTrigger(trigger,$W$24))</f>
        <v>2.0386451748686325E-2</v>
      </c>
      <c r="AF125" s="49">
        <f>_xll.qlTenorBasisForwardRate2($W$17,AB125,AC125,_xll.ohTrigger(trigger,$W$24))</f>
        <v>2.0386451748686325E-2</v>
      </c>
      <c r="AG125" s="49">
        <f>_xll.qlIndexFixing($W$9,_xll.qlInterestRateIndexFixingDate($W$9,AB125,trigger),TRUE,trigger)</f>
        <v>2.0223237892709117E-2</v>
      </c>
      <c r="AH125" s="52">
        <f t="shared" si="13"/>
        <v>1.632138559772081</v>
      </c>
      <c r="AI125" s="52">
        <f t="shared" si="14"/>
        <v>0.99199400376341973</v>
      </c>
      <c r="BG125" s="102">
        <f>_xll.qlCalendarAdvance(calendar,BG124,"1D",,,trigger)</f>
        <v>42451</v>
      </c>
      <c r="BH125" s="71">
        <f>_xll.qlTenorBasisForwardRate($W$17,BG125,_xll.ohTrigger(trigger,$W$24))</f>
        <v>1.9549423166417715E-4</v>
      </c>
      <c r="BI125" s="71">
        <f>_xll.qlTenorBasisForwardRate($W$17,BG125,_xll.ohTrigger(trigger,$W$24))*_xll.qlInterpolationInterpolate($AI$1,BG125,,trigger)</f>
        <v>1.9889290986069522E-4</v>
      </c>
      <c r="BJ125" s="71">
        <f>_xll.qlIndexFixing($W$9,_xll.qlInterestRateIndexFixingDate($W$9,BG125,trigger),TRUE,trigger)</f>
        <v>1.9855549324753342E-4</v>
      </c>
      <c r="BK125" s="1">
        <f t="shared" si="17"/>
        <v>-3.3741661316179553E-7</v>
      </c>
    </row>
    <row r="126" spans="26:63" x14ac:dyDescent="0.2">
      <c r="Z126" s="1">
        <f t="shared" si="15"/>
        <v>123</v>
      </c>
      <c r="AA126" s="44" t="str">
        <f t="shared" si="16"/>
        <v>123M</v>
      </c>
      <c r="AB126" s="45">
        <f>_xll.qlCalendarAdvance(calendar,$AB$3,AA126,,,trigger)</f>
        <v>46024</v>
      </c>
      <c r="AC126" s="45">
        <f>_xll.qlInterestRateIndexMaturity($W$9,AB126,trigger)</f>
        <v>46205</v>
      </c>
      <c r="AD126" s="49">
        <f>_xll.qlTenorBasisValue($W$17,AB126,_xll.ohTrigger(trigger,$W$24))</f>
        <v>1.8369349217272457E-3</v>
      </c>
      <c r="AE126" s="49">
        <f>_xll.qlTenorBasisForwardRate($W$17,AB126,_xll.ohTrigger(trigger,$W$24))</f>
        <v>2.0464593859865151E-2</v>
      </c>
      <c r="AF126" s="49">
        <f>_xll.qlTenorBasisForwardRate2($W$17,AB126,AC126,_xll.ohTrigger(trigger,$W$24))</f>
        <v>2.0464593859865151E-2</v>
      </c>
      <c r="AG126" s="49">
        <f>_xll.qlIndexFixing($W$9,_xll.qlInterestRateIndexFixingDate($W$9,AB126,trigger),TRUE,trigger)</f>
        <v>2.030447213513498E-2</v>
      </c>
      <c r="AH126" s="52">
        <f t="shared" si="13"/>
        <v>1.601217247301709</v>
      </c>
      <c r="AI126" s="52">
        <f t="shared" si="14"/>
        <v>0.99217567053484512</v>
      </c>
      <c r="BG126" s="102">
        <f>_xll.qlCalendarAdvance(calendar,BG125,"1D",,,trigger)</f>
        <v>42452</v>
      </c>
      <c r="BH126" s="71">
        <f>_xll.qlTenorBasisForwardRate($W$17,BG126,_xll.ohTrigger(trigger,$W$24))</f>
        <v>1.9554968100625157E-4</v>
      </c>
      <c r="BI126" s="71">
        <f>_xll.qlTenorBasisForwardRate($W$17,BG126,_xll.ohTrigger(trigger,$W$24))*_xll.qlInterpolationInterpolate($AI$1,BG126,,trigger)</f>
        <v>1.9892274480299763E-4</v>
      </c>
      <c r="BJ126" s="71">
        <f>_xll.qlIndexFixing($W$9,_xll.qlInterestRateIndexFixingDate($W$9,BG126,trigger),TRUE,trigger)</f>
        <v>1.9864376945431263E-4</v>
      </c>
      <c r="BK126" s="1">
        <f t="shared" si="17"/>
        <v>-2.7897534868499569E-7</v>
      </c>
    </row>
    <row r="127" spans="26:63" x14ac:dyDescent="0.2">
      <c r="Z127" s="1">
        <f t="shared" si="15"/>
        <v>124</v>
      </c>
      <c r="AA127" s="44" t="str">
        <f t="shared" si="16"/>
        <v>124M</v>
      </c>
      <c r="AB127" s="45">
        <f>_xll.qlCalendarAdvance(calendar,$AB$3,AA127,,,trigger)</f>
        <v>46055</v>
      </c>
      <c r="AC127" s="45">
        <f>_xll.qlInterestRateIndexMaturity($W$9,AB127,trigger)</f>
        <v>46237</v>
      </c>
      <c r="AD127" s="49">
        <f>_xll.qlTenorBasisValue($W$17,AB127,_xll.ohTrigger(trigger,$W$24))</f>
        <v>1.8214405483844155E-3</v>
      </c>
      <c r="AE127" s="49">
        <f>_xll.qlTenorBasisForwardRate($W$17,AB127,_xll.ohTrigger(trigger,$W$24))</f>
        <v>2.0538184538726894E-2</v>
      </c>
      <c r="AF127" s="49">
        <f>_xll.qlTenorBasisForwardRate2($W$17,AB127,AC127,_xll.ohTrigger(trigger,$W$24))</f>
        <v>2.0538184538726894E-2</v>
      </c>
      <c r="AG127" s="49">
        <f>_xll.qlIndexFixing($W$9,_xll.qlInterestRateIndexFixingDate($W$9,AB127,trigger),TRUE,trigger)</f>
        <v>2.0386641013648711E-2</v>
      </c>
      <c r="AH127" s="52">
        <f t="shared" si="13"/>
        <v>1.5154352507818283</v>
      </c>
      <c r="AI127" s="52">
        <f t="shared" si="14"/>
        <v>0.99262137679246032</v>
      </c>
      <c r="BG127" s="102">
        <f>_xll.qlCalendarAdvance(calendar,BG126,"1D",,,trigger)</f>
        <v>42453</v>
      </c>
      <c r="BH127" s="71">
        <f>_xll.qlTenorBasisForwardRate($W$17,BG127,_xll.ohTrigger(trigger,$W$24))</f>
        <v>1.9595382097550222E-4</v>
      </c>
      <c r="BI127" s="71">
        <f>_xll.qlTenorBasisForwardRate($W$17,BG127,_xll.ohTrigger(trigger,$W$24))*_xll.qlInterpolationInterpolate($AI$1,BG127,,trigger)</f>
        <v>1.9930722252019131E-4</v>
      </c>
      <c r="BJ127" s="71">
        <f>_xll.qlIndexFixing($W$9,_xll.qlInterestRateIndexFixingDate($W$9,BG127,trigger),TRUE,trigger)</f>
        <v>1.9919486387193027E-4</v>
      </c>
      <c r="BK127" s="1">
        <f t="shared" si="17"/>
        <v>-1.1235864826104783E-7</v>
      </c>
    </row>
    <row r="128" spans="26:63" x14ac:dyDescent="0.2">
      <c r="Z128" s="1">
        <f t="shared" si="15"/>
        <v>125</v>
      </c>
      <c r="AA128" s="44" t="str">
        <f t="shared" si="16"/>
        <v>125M</v>
      </c>
      <c r="AB128" s="45">
        <f>_xll.qlCalendarAdvance(calendar,$AB$3,AA128,,,trigger)</f>
        <v>46083</v>
      </c>
      <c r="AC128" s="45">
        <f>_xll.qlInterestRateIndexMaturity($W$9,AB128,trigger)</f>
        <v>46267</v>
      </c>
      <c r="AD128" s="49">
        <f>_xll.qlTenorBasisValue($W$17,AB128,_xll.ohTrigger(trigger,$W$24))</f>
        <v>1.8074983613838357E-3</v>
      </c>
      <c r="AE128" s="49">
        <f>_xll.qlTenorBasisForwardRate($W$17,AB128,_xll.ohTrigger(trigger,$W$24))</f>
        <v>2.0599036738255565E-2</v>
      </c>
      <c r="AF128" s="49">
        <f>_xll.qlTenorBasisForwardRate2($W$17,AB128,AC128,_xll.ohTrigger(trigger,$W$24))</f>
        <v>2.0599036738255565E-2</v>
      </c>
      <c r="AG128" s="49">
        <f>_xll.qlIndexFixing($W$9,_xll.qlInterestRateIndexFixingDate($W$9,AB128,trigger),TRUE,trigger)</f>
        <v>2.0460335312609823E-2</v>
      </c>
      <c r="AH128" s="52">
        <f t="shared" si="13"/>
        <v>1.3870142564574237</v>
      </c>
      <c r="AI128" s="52">
        <f t="shared" si="14"/>
        <v>0.9932666062297878</v>
      </c>
      <c r="BG128" s="102">
        <f>_xll.qlCalendarAdvance(calendar,BG127,"1D",,,trigger)</f>
        <v>42458</v>
      </c>
      <c r="BH128" s="71">
        <f>_xll.qlTenorBasisForwardRate($W$17,BG128,_xll.ohTrigger(trigger,$W$24))</f>
        <v>1.9612500900062746E-4</v>
      </c>
      <c r="BI128" s="71">
        <f>_xll.qlTenorBasisForwardRate($W$17,BG128,_xll.ohTrigger(trigger,$W$24))*_xll.qlInterpolationInterpolate($AI$1,BG128,,trigger)</f>
        <v>1.9934805719350012E-4</v>
      </c>
      <c r="BJ128" s="71">
        <f>_xll.qlIndexFixing($W$9,_xll.qlInterestRateIndexFixingDate($W$9,BG128,trigger),TRUE,trigger)</f>
        <v>1.9940450752163548E-4</v>
      </c>
      <c r="BK128" s="1">
        <f t="shared" si="17"/>
        <v>5.645032813536479E-8</v>
      </c>
    </row>
    <row r="129" spans="26:63" x14ac:dyDescent="0.2">
      <c r="Z129" s="1">
        <f t="shared" si="15"/>
        <v>126</v>
      </c>
      <c r="AA129" s="44" t="str">
        <f t="shared" si="16"/>
        <v>126M</v>
      </c>
      <c r="AB129" s="45">
        <f>_xll.qlCalendarAdvance(calendar,$AB$3,AA129,,,trigger)</f>
        <v>46114</v>
      </c>
      <c r="AC129" s="45">
        <f>_xll.qlInterestRateIndexMaturity($W$9,AB129,trigger)</f>
        <v>46297</v>
      </c>
      <c r="AD129" s="49">
        <f>_xll.qlTenorBasisValue($W$17,AB129,_xll.ohTrigger(trigger,$W$24))</f>
        <v>1.7921227171000633E-3</v>
      </c>
      <c r="AE129" s="49">
        <f>_xll.qlTenorBasisForwardRate($W$17,AB129,_xll.ohTrigger(trigger,$W$24))</f>
        <v>2.065380311475818E-2</v>
      </c>
      <c r="AF129" s="49">
        <f>_xll.qlTenorBasisForwardRate2($W$17,AB129,AC129,_xll.ohTrigger(trigger,$W$24))</f>
        <v>2.065380311475818E-2</v>
      </c>
      <c r="AG129" s="49">
        <f>_xll.qlIndexFixing($W$9,_xll.qlInterestRateIndexFixingDate($W$9,AB129,trigger),TRUE,trigger)</f>
        <v>2.0533538328644532E-2</v>
      </c>
      <c r="AH129" s="52">
        <f t="shared" si="13"/>
        <v>1.2026478611364828</v>
      </c>
      <c r="AI129" s="52">
        <f t="shared" si="14"/>
        <v>0.99417711181590018</v>
      </c>
      <c r="BG129" s="102">
        <f>_xll.qlCalendarAdvance(calendar,BG128,"1D",,,trigger)</f>
        <v>42459</v>
      </c>
      <c r="BH129" s="71">
        <f>_xll.qlTenorBasisForwardRate($W$17,BG129,_xll.ohTrigger(trigger,$W$24))</f>
        <v>1.962627871065082E-4</v>
      </c>
      <c r="BI129" s="71">
        <f>_xll.qlTenorBasisForwardRate($W$17,BG129,_xll.ohTrigger(trigger,$W$24))*_xll.qlInterpolationInterpolate($AI$1,BG129,,trigger)</f>
        <v>1.9946142418301088E-4</v>
      </c>
      <c r="BJ129" s="71">
        <f>_xll.qlIndexFixing($W$9,_xll.qlInterestRateIndexFixingDate($W$9,BG129,trigger),TRUE,trigger)</f>
        <v>1.9956398004247636E-4</v>
      </c>
      <c r="BK129" s="1">
        <f t="shared" si="17"/>
        <v>1.0255585946547822E-7</v>
      </c>
    </row>
    <row r="130" spans="26:63" x14ac:dyDescent="0.2">
      <c r="Z130" s="1">
        <f t="shared" si="15"/>
        <v>127</v>
      </c>
      <c r="AA130" s="44" t="str">
        <f t="shared" si="16"/>
        <v>127M</v>
      </c>
      <c r="AB130" s="45">
        <f>_xll.qlCalendarAdvance(calendar,$AB$3,AA130,,,trigger)</f>
        <v>46146</v>
      </c>
      <c r="AC130" s="45">
        <f>_xll.qlInterestRateIndexMaturity($W$9,AB130,trigger)</f>
        <v>46330</v>
      </c>
      <c r="AD130" s="49">
        <f>_xll.qlTenorBasisValue($W$17,AB130,_xll.ohTrigger(trigger,$W$24))</f>
        <v>1.7763197089564729E-3</v>
      </c>
      <c r="AE130" s="49">
        <f>_xll.qlTenorBasisForwardRate($W$17,AB130,_xll.ohTrigger(trigger,$W$24))</f>
        <v>2.0704420882217328E-2</v>
      </c>
      <c r="AF130" s="49">
        <f>_xll.qlTenorBasisForwardRate2($W$17,AB130,AC130,_xll.ohTrigger(trigger,$W$24))</f>
        <v>2.0704420882217328E-2</v>
      </c>
      <c r="AG130" s="49">
        <f>_xll.qlIndexFixing($W$9,_xll.qlInterestRateIndexFixingDate($W$9,AB130,trigger),TRUE,trigger)</f>
        <v>2.0609641551616504E-2</v>
      </c>
      <c r="AH130" s="52">
        <f t="shared" si="13"/>
        <v>0.94779330600824196</v>
      </c>
      <c r="AI130" s="52">
        <f t="shared" si="14"/>
        <v>0.9954222660397023</v>
      </c>
      <c r="BG130" s="102">
        <f>_xll.qlCalendarAdvance(calendar,BG129,"1D",,,trigger)</f>
        <v>42460</v>
      </c>
      <c r="BH130" s="71">
        <f>_xll.qlTenorBasisForwardRate($W$17,BG130,_xll.ohTrigger(trigger,$W$24))</f>
        <v>1.9621935055010373E-4</v>
      </c>
      <c r="BI130" s="71">
        <f>_xll.qlTenorBasisForwardRate($W$17,BG130,_xll.ohTrigger(trigger,$W$24))*_xll.qlInterpolationInterpolate($AI$1,BG130,,trigger)</f>
        <v>1.9939061030081653E-4</v>
      </c>
      <c r="BJ130" s="71">
        <f>_xll.qlIndexFixing($W$9,_xll.qlInterestRateIndexFixingDate($W$9,BG130,trigger),TRUE,trigger)</f>
        <v>1.9936003262953659E-4</v>
      </c>
      <c r="BK130" s="1">
        <f t="shared" si="17"/>
        <v>-3.0577671279936099E-8</v>
      </c>
    </row>
    <row r="131" spans="26:63" x14ac:dyDescent="0.2">
      <c r="Z131" s="1">
        <f t="shared" si="15"/>
        <v>128</v>
      </c>
      <c r="AA131" s="44" t="str">
        <f t="shared" si="16"/>
        <v>128M</v>
      </c>
      <c r="AB131" s="45">
        <f>_xll.qlCalendarAdvance(calendar,$AB$3,AA131,,,trigger)</f>
        <v>46175</v>
      </c>
      <c r="AC131" s="45">
        <f>_xll.qlInterestRateIndexMaturity($W$9,AB131,trigger)</f>
        <v>46358</v>
      </c>
      <c r="AD131" s="49">
        <f>_xll.qlTenorBasisValue($W$17,AB131,_xll.ohTrigger(trigger,$W$24))</f>
        <v>1.7620602438789383E-3</v>
      </c>
      <c r="AE131" s="49">
        <f>_xll.qlTenorBasisForwardRate($W$17,AB131,_xll.ohTrigger(trigger,$W$24))</f>
        <v>2.0741666920048883E-2</v>
      </c>
      <c r="AF131" s="49">
        <f>_xll.qlTenorBasisForwardRate2($W$17,AB131,AC131,_xll.ohTrigger(trigger,$W$24))</f>
        <v>2.0741666920048883E-2</v>
      </c>
      <c r="AG131" s="49">
        <f>_xll.qlIndexFixing($W$9,_xll.qlInterestRateIndexFixingDate($W$9,AB131,trigger),TRUE,trigger)</f>
        <v>2.0672780918319388E-2</v>
      </c>
      <c r="AH131" s="52">
        <f t="shared" si="13"/>
        <v>0.68886001729495661</v>
      </c>
      <c r="AI131" s="52">
        <f t="shared" si="14"/>
        <v>0.9966788589366985</v>
      </c>
      <c r="BG131" s="102">
        <f>_xll.qlCalendarAdvance(calendar,BG130,"1D",,,trigger)</f>
        <v>42461</v>
      </c>
      <c r="BH131" s="71">
        <f>_xll.qlTenorBasisForwardRate($W$17,BG131,_xll.ohTrigger(trigger,$W$24))</f>
        <v>1.9677827597861341E-4</v>
      </c>
      <c r="BI131" s="71">
        <f>_xll.qlTenorBasisForwardRate($W$17,BG131,_xll.ohTrigger(trigger,$W$24))*_xll.qlInterpolationInterpolate($AI$1,BG131,,trigger)</f>
        <v>1.9993182359980463E-4</v>
      </c>
      <c r="BJ131" s="71">
        <f>_xll.qlIndexFixing($W$9,_xll.qlInterestRateIndexFixingDate($W$9,BG131,trigger),TRUE,trigger)</f>
        <v>2.003309504126023E-4</v>
      </c>
      <c r="BK131" s="1">
        <f t="shared" si="17"/>
        <v>3.9912681279766996E-7</v>
      </c>
    </row>
    <row r="132" spans="26:63" x14ac:dyDescent="0.2">
      <c r="Z132" s="1">
        <f t="shared" si="15"/>
        <v>129</v>
      </c>
      <c r="AA132" s="44" t="str">
        <f t="shared" si="16"/>
        <v>129M</v>
      </c>
      <c r="AB132" s="45">
        <f>_xll.qlCalendarAdvance(calendar,$AB$3,AA132,,,trigger)</f>
        <v>46205</v>
      </c>
      <c r="AC132" s="45">
        <f>_xll.qlInterestRateIndexMaturity($W$9,AB132,trigger)</f>
        <v>46391</v>
      </c>
      <c r="AD132" s="49">
        <f>_xll.qlTenorBasisValue($W$17,AB132,_xll.ohTrigger(trigger,$W$24))</f>
        <v>1.7473728223431166E-3</v>
      </c>
      <c r="AE132" s="49">
        <f>_xll.qlTenorBasisForwardRate($W$17,AB132,_xll.ohTrigger(trigger,$W$24))</f>
        <v>2.0779703299180628E-2</v>
      </c>
      <c r="AF132" s="49">
        <f>_xll.qlTenorBasisForwardRate2($W$17,AB132,AC132,_xll.ohTrigger(trigger,$W$24))</f>
        <v>2.0779703299180628E-2</v>
      </c>
      <c r="AG132" s="49">
        <f>_xll.qlIndexFixing($W$9,_xll.qlInterestRateIndexFixingDate($W$9,AB132,trigger),TRUE,trigger)</f>
        <v>2.074198535166567E-2</v>
      </c>
      <c r="AH132" s="52">
        <f t="shared" ref="AH132:AH195" si="18">(AE132-AG132)*10000</f>
        <v>0.37717947514958466</v>
      </c>
      <c r="AI132" s="52">
        <f t="shared" ref="AI132:AI195" si="19">AG132/AF132</f>
        <v>0.99818486592556666</v>
      </c>
      <c r="BG132" s="102">
        <f>_xll.qlCalendarAdvance(calendar,BG131,"1D",,,trigger)</f>
        <v>42464</v>
      </c>
      <c r="BH132" s="71">
        <f>_xll.qlTenorBasisForwardRate($W$17,BG132,_xll.ohTrigger(trigger,$W$24))</f>
        <v>1.9692440622078104E-4</v>
      </c>
      <c r="BI132" s="71">
        <f>_xll.qlTenorBasisForwardRate($W$17,BG132,_xll.ohTrigger(trigger,$W$24))*_xll.qlInterpolationInterpolate($AI$1,BG132,,trigger)</f>
        <v>1.9999999999781578E-4</v>
      </c>
      <c r="BJ132" s="71">
        <f>_xll.qlIndexFixing($W$9,_xll.qlInterestRateIndexFixingDate($W$9,BG132,trigger),TRUE,trigger)</f>
        <v>1.9999999999781578E-4</v>
      </c>
      <c r="BK132" s="1">
        <f t="shared" si="17"/>
        <v>0</v>
      </c>
    </row>
    <row r="133" spans="26:63" x14ac:dyDescent="0.2">
      <c r="Z133" s="1">
        <f t="shared" si="15"/>
        <v>130</v>
      </c>
      <c r="AA133" s="44" t="str">
        <f t="shared" si="16"/>
        <v>130M</v>
      </c>
      <c r="AB133" s="45">
        <f>_xll.qlCalendarAdvance(calendar,$AB$3,AA133,,,trigger)</f>
        <v>46237</v>
      </c>
      <c r="AC133" s="45">
        <f>_xll.qlInterestRateIndexMaturity($W$9,AB133,trigger)</f>
        <v>46421</v>
      </c>
      <c r="AD133" s="49">
        <f>_xll.qlTenorBasisValue($W$17,AB133,_xll.ohTrigger(trigger,$W$24))</f>
        <v>1.7317795252307308E-3</v>
      </c>
      <c r="AE133" s="49">
        <f>_xll.qlTenorBasisForwardRate($W$17,AB133,_xll.ohTrigger(trigger,$W$24))</f>
        <v>2.0810736159649419E-2</v>
      </c>
      <c r="AF133" s="49">
        <f>_xll.qlTenorBasisForwardRate2($W$17,AB133,AC133,_xll.ohTrigger(trigger,$W$24))</f>
        <v>2.0810736159649419E-2</v>
      </c>
      <c r="AG133" s="49">
        <f>_xll.qlIndexFixing($W$9,_xll.qlInterestRateIndexFixingDate($W$9,AB133,trigger),TRUE,trigger)</f>
        <v>2.0804453582074719E-2</v>
      </c>
      <c r="AH133" s="52">
        <f t="shared" si="18"/>
        <v>6.2825775746996881E-2</v>
      </c>
      <c r="AI133" s="52">
        <f t="shared" si="19"/>
        <v>0.99969810882582422</v>
      </c>
      <c r="BG133" s="102">
        <f>_xll.qlCalendarAdvance(calendar,BG132,"1D",,,trigger)</f>
        <v>42465</v>
      </c>
      <c r="BH133" s="71">
        <f>_xll.qlTenorBasisForwardRate($W$17,BG133,_xll.ohTrigger(trigger,$W$24))</f>
        <v>1.9713220853908461E-4</v>
      </c>
      <c r="BI133" s="71">
        <f>_xll.qlTenorBasisForwardRate($W$17,BG133,_xll.ohTrigger(trigger,$W$24))*_xll.qlInterpolationInterpolate($AI$1,BG133,,trigger)</f>
        <v>2.0015507158318977E-4</v>
      </c>
      <c r="BJ133" s="71">
        <f>_xll.qlIndexFixing($W$9,_xll.qlInterestRateIndexFixingDate($W$9,BG133,trigger),TRUE,trigger)</f>
        <v>2.0023637482528676E-4</v>
      </c>
      <c r="BK133" s="1">
        <f t="shared" si="17"/>
        <v>8.1303242096988741E-8</v>
      </c>
    </row>
    <row r="134" spans="26:63" x14ac:dyDescent="0.2">
      <c r="Z134" s="1">
        <f t="shared" ref="Z134:Z197" si="20">Z133+1</f>
        <v>131</v>
      </c>
      <c r="AA134" s="44" t="str">
        <f t="shared" ref="AA134:AA197" si="21">Z134&amp;"M"</f>
        <v>131M</v>
      </c>
      <c r="AB134" s="45">
        <f>_xll.qlCalendarAdvance(calendar,$AB$3,AA134,,,trigger)</f>
        <v>46267</v>
      </c>
      <c r="AC134" s="45">
        <f>_xll.qlInterestRateIndexMaturity($W$9,AB134,trigger)</f>
        <v>46448</v>
      </c>
      <c r="AD134" s="49">
        <f>_xll.qlTenorBasisValue($W$17,AB134,_xll.ohTrigger(trigger,$W$24))</f>
        <v>1.7172311756913628E-3</v>
      </c>
      <c r="AE134" s="49">
        <f>_xll.qlTenorBasisForwardRate($W$17,AB134,_xll.ohTrigger(trigger,$W$24))</f>
        <v>2.083656748319199E-2</v>
      </c>
      <c r="AF134" s="49">
        <f>_xll.qlTenorBasisForwardRate2($W$17,AB134,AC134,_xll.ohTrigger(trigger,$W$24))</f>
        <v>2.083656748319199E-2</v>
      </c>
      <c r="AG134" s="49">
        <f>_xll.qlIndexFixing($W$9,_xll.qlInterestRateIndexFixingDate($W$9,AB134,trigger),TRUE,trigger)</f>
        <v>2.0858647626129889E-2</v>
      </c>
      <c r="AH134" s="52">
        <f t="shared" si="18"/>
        <v>-0.22080142937898339</v>
      </c>
      <c r="AI134" s="52">
        <f t="shared" si="19"/>
        <v>1.001059682356785</v>
      </c>
      <c r="BG134" s="102">
        <f>_xll.qlCalendarAdvance(calendar,BG133,"1D",,,trigger)</f>
        <v>42466</v>
      </c>
      <c r="BH134" s="71">
        <f>_xll.qlTenorBasisForwardRate($W$17,BG134,_xll.ohTrigger(trigger,$W$24))</f>
        <v>1.9735287378210261E-4</v>
      </c>
      <c r="BI134" s="71">
        <f>_xll.qlTenorBasisForwardRate($W$17,BG134,_xll.ohTrigger(trigger,$W$24))*_xll.qlInterpolationInterpolate($AI$1,BG134,,trigger)</f>
        <v>2.0032308167131587E-4</v>
      </c>
      <c r="BJ134" s="71">
        <f>_xll.qlIndexFixing($W$9,_xll.qlInterestRateIndexFixingDate($W$9,BG134,trigger),TRUE,trigger)</f>
        <v>2.0049709345317584E-4</v>
      </c>
      <c r="BK134" s="1">
        <f t="shared" ref="BK134:BK197" si="22">BJ134-BI134</f>
        <v>1.7401178185996779E-7</v>
      </c>
    </row>
    <row r="135" spans="26:63" x14ac:dyDescent="0.2">
      <c r="Z135" s="1">
        <f t="shared" si="20"/>
        <v>132</v>
      </c>
      <c r="AA135" s="44" t="str">
        <f t="shared" si="21"/>
        <v>132M</v>
      </c>
      <c r="AB135" s="45">
        <f>_xll.qlCalendarAdvance(calendar,$AB$3,AA135,,,trigger)</f>
        <v>46297</v>
      </c>
      <c r="AC135" s="45">
        <f>_xll.qlInterestRateIndexMaturity($W$9,AB135,trigger)</f>
        <v>46479</v>
      </c>
      <c r="AD135" s="49">
        <f>_xll.qlTenorBasisValue($W$17,AB135,_xll.ohTrigger(trigger,$W$24))</f>
        <v>1.7027524611807345E-3</v>
      </c>
      <c r="AE135" s="49">
        <f>_xll.qlTenorBasisForwardRate($W$17,AB135,_xll.ohTrigger(trigger,$W$24))</f>
        <v>2.0866329437192539E-2</v>
      </c>
      <c r="AF135" s="49">
        <f>_xll.qlTenorBasisForwardRate2($W$17,AB135,AC135,_xll.ohTrigger(trigger,$W$24))</f>
        <v>2.0866329437192539E-2</v>
      </c>
      <c r="AG135" s="49">
        <f>_xll.qlIndexFixing($W$9,_xll.qlInterestRateIndexFixingDate($W$9,AB135,trigger),TRUE,trigger)</f>
        <v>2.0916219819527373E-2</v>
      </c>
      <c r="AH135" s="52">
        <f t="shared" si="18"/>
        <v>-0.49890382334834282</v>
      </c>
      <c r="AI135" s="52">
        <f t="shared" si="19"/>
        <v>1.0023909515319886</v>
      </c>
      <c r="BG135" s="102">
        <f>_xll.qlCalendarAdvance(calendar,BG134,"1D",,,trigger)</f>
        <v>42467</v>
      </c>
      <c r="BH135" s="71">
        <f>_xll.qlTenorBasisForwardRate($W$17,BG135,_xll.ohTrigger(trigger,$W$24))</f>
        <v>1.9758651988522328E-4</v>
      </c>
      <c r="BI135" s="71">
        <f>_xll.qlTenorBasisForwardRate($W$17,BG135,_xll.ohTrigger(trigger,$W$24))*_xll.qlInterpolationInterpolate($AI$1,BG135,,trigger)</f>
        <v>2.0050413898166415E-4</v>
      </c>
      <c r="BJ135" s="71">
        <f>_xll.qlIndexFixing($W$9,_xll.qlInterestRateIndexFixingDate($W$9,BG135,trigger),TRUE,trigger)</f>
        <v>2.0078008608840294E-4</v>
      </c>
      <c r="BK135" s="1">
        <f t="shared" si="22"/>
        <v>2.7594710673878612E-7</v>
      </c>
    </row>
    <row r="136" spans="26:63" x14ac:dyDescent="0.2">
      <c r="Z136" s="1">
        <f t="shared" si="20"/>
        <v>133</v>
      </c>
      <c r="AA136" s="44" t="str">
        <f t="shared" si="21"/>
        <v>133M</v>
      </c>
      <c r="AB136" s="45">
        <f>_xll.qlCalendarAdvance(calendar,$AB$3,AA136,,,trigger)</f>
        <v>46328</v>
      </c>
      <c r="AC136" s="45">
        <f>_xll.qlInterestRateIndexMaturity($W$9,AB136,trigger)</f>
        <v>46510</v>
      </c>
      <c r="AD136" s="49">
        <f>_xll.qlTenorBasisValue($W$17,AB136,_xll.ohTrigger(trigger,$W$24))</f>
        <v>1.6878658065304221E-3</v>
      </c>
      <c r="AE136" s="49">
        <f>_xll.qlTenorBasisForwardRate($W$17,AB136,_xll.ohTrigger(trigger,$W$24))</f>
        <v>2.0896998347688565E-2</v>
      </c>
      <c r="AF136" s="49">
        <f>_xll.qlTenorBasisForwardRate2($W$17,AB136,AC136,_xll.ohTrigger(trigger,$W$24))</f>
        <v>2.0896998347688565E-2</v>
      </c>
      <c r="AG136" s="49">
        <f>_xll.qlIndexFixing($W$9,_xll.qlInterestRateIndexFixingDate($W$9,AB136,trigger),TRUE,trigger)</f>
        <v>2.0971225424844978E-2</v>
      </c>
      <c r="AH136" s="52">
        <f t="shared" si="18"/>
        <v>-0.74227077156412835</v>
      </c>
      <c r="AI136" s="52">
        <f t="shared" si="19"/>
        <v>1.0035520449358997</v>
      </c>
      <c r="BG136" s="102">
        <f>_xll.qlCalendarAdvance(calendar,BG135,"1D",,,trigger)</f>
        <v>42468</v>
      </c>
      <c r="BH136" s="71">
        <f>_xll.qlTenorBasisForwardRate($W$17,BG136,_xll.ohTrigger(trigger,$W$24))</f>
        <v>1.983235035094086E-4</v>
      </c>
      <c r="BI136" s="71">
        <f>_xll.qlTenorBasisForwardRate($W$17,BG136,_xll.ohTrigger(trigger,$W$24))*_xll.qlInterpolationInterpolate($AI$1,BG136,,trigger)</f>
        <v>2.0119569062603923E-4</v>
      </c>
      <c r="BJ136" s="71">
        <f>_xll.qlIndexFixing($W$9,_xll.qlInterestRateIndexFixingDate($W$9,BG136,trigger),TRUE,trigger)</f>
        <v>2.0289599400807431E-4</v>
      </c>
      <c r="BK136" s="1">
        <f t="shared" si="22"/>
        <v>1.7003033820350844E-6</v>
      </c>
    </row>
    <row r="137" spans="26:63" x14ac:dyDescent="0.2">
      <c r="Z137" s="1">
        <f t="shared" si="20"/>
        <v>134</v>
      </c>
      <c r="AA137" s="44" t="str">
        <f t="shared" si="21"/>
        <v>134M</v>
      </c>
      <c r="AB137" s="45">
        <f>_xll.qlCalendarAdvance(calendar,$AB$3,AA137,,,trigger)</f>
        <v>46358</v>
      </c>
      <c r="AC137" s="45">
        <f>_xll.qlInterestRateIndexMaturity($W$9,AB137,trigger)</f>
        <v>46540</v>
      </c>
      <c r="AD137" s="49">
        <f>_xll.qlTenorBasisValue($W$17,AB137,_xll.ohTrigger(trigger,$W$24))</f>
        <v>1.6735330547216821E-3</v>
      </c>
      <c r="AE137" s="49">
        <f>_xll.qlTenorBasisForwardRate($W$17,AB137,_xll.ohTrigger(trigger,$W$24))</f>
        <v>2.0928046958017046E-2</v>
      </c>
      <c r="AF137" s="49">
        <f>_xll.qlTenorBasisForwardRate2($W$17,AB137,AC137,_xll.ohTrigger(trigger,$W$24))</f>
        <v>2.0928046958017046E-2</v>
      </c>
      <c r="AG137" s="49">
        <f>_xll.qlIndexFixing($W$9,_xll.qlInterestRateIndexFixingDate($W$9,AB137,trigger),TRUE,trigger)</f>
        <v>2.1021606748412094E-2</v>
      </c>
      <c r="AH137" s="52">
        <f t="shared" si="18"/>
        <v>-0.93559790395048026</v>
      </c>
      <c r="AI137" s="52">
        <f t="shared" si="19"/>
        <v>1.004470545702747</v>
      </c>
      <c r="BG137" s="102">
        <f>_xll.qlCalendarAdvance(calendar,BG136,"1D",,,trigger)</f>
        <v>42471</v>
      </c>
      <c r="BH137" s="71">
        <f>_xll.qlTenorBasisForwardRate($W$17,BG137,_xll.ohTrigger(trigger,$W$24))</f>
        <v>1.986531548142383E-4</v>
      </c>
      <c r="BI137" s="71">
        <f>_xll.qlTenorBasisForwardRate($W$17,BG137,_xll.ohTrigger(trigger,$W$24))*_xll.qlInterpolationInterpolate($AI$1,BG137,,trigger)</f>
        <v>2.0136089176215537E-4</v>
      </c>
      <c r="BJ137" s="71">
        <f>_xll.qlIndexFixing($W$9,_xll.qlInterestRateIndexFixingDate($W$9,BG137,trigger),TRUE,trigger)</f>
        <v>2.0209479189710312E-4</v>
      </c>
      <c r="BK137" s="1">
        <f t="shared" si="22"/>
        <v>7.3390013494774742E-7</v>
      </c>
    </row>
    <row r="138" spans="26:63" x14ac:dyDescent="0.2">
      <c r="Z138" s="1">
        <f t="shared" si="20"/>
        <v>135</v>
      </c>
      <c r="AA138" s="44" t="str">
        <f t="shared" si="21"/>
        <v>135M</v>
      </c>
      <c r="AB138" s="45">
        <f>_xll.qlCalendarAdvance(calendar,$AB$3,AA138,,,trigger)</f>
        <v>46391</v>
      </c>
      <c r="AC138" s="45">
        <f>_xll.qlInterestRateIndexMaturity($W$9,AB138,trigger)</f>
        <v>46573</v>
      </c>
      <c r="AD138" s="49">
        <f>_xll.qlTenorBasisValue($W$17,AB138,_xll.ohTrigger(trigger,$W$24))</f>
        <v>1.6578523248742254E-3</v>
      </c>
      <c r="AE138" s="49">
        <f>_xll.qlTenorBasisForwardRate($W$17,AB138,_xll.ohTrigger(trigger,$W$24))</f>
        <v>2.0963886068012805E-2</v>
      </c>
      <c r="AF138" s="49">
        <f>_xll.qlTenorBasisForwardRate2($W$17,AB138,AC138,_xll.ohTrigger(trigger,$W$24))</f>
        <v>2.0963886068012805E-2</v>
      </c>
      <c r="AG138" s="49">
        <f>_xll.qlIndexFixing($W$9,_xll.qlInterestRateIndexFixingDate($W$9,AB138,trigger),TRUE,trigger)</f>
        <v>2.1073762134965396E-2</v>
      </c>
      <c r="AH138" s="52">
        <f t="shared" si="18"/>
        <v>-1.0987606695259111</v>
      </c>
      <c r="AI138" s="52">
        <f t="shared" si="19"/>
        <v>1.0052412070260315</v>
      </c>
      <c r="BG138" s="102">
        <f>_xll.qlCalendarAdvance(calendar,BG137,"1D",,,trigger)</f>
        <v>42472</v>
      </c>
      <c r="BH138" s="71">
        <f>_xll.qlTenorBasisForwardRate($W$17,BG138,_xll.ohTrigger(trigger,$W$24))</f>
        <v>1.9895335742891787E-4</v>
      </c>
      <c r="BI138" s="71">
        <f>_xll.qlTenorBasisForwardRate($W$17,BG138,_xll.ohTrigger(trigger,$W$24))*_xll.qlInterpolationInterpolate($AI$1,BG138,,trigger)</f>
        <v>2.0160869294158192E-4</v>
      </c>
      <c r="BJ138" s="71">
        <f>_xll.qlIndexFixing($W$9,_xll.qlInterestRateIndexFixingDate($W$9,BG138,trigger),TRUE,trigger)</f>
        <v>2.0245949871529131E-4</v>
      </c>
      <c r="BK138" s="1">
        <f t="shared" si="22"/>
        <v>8.5080577370938676E-7</v>
      </c>
    </row>
    <row r="139" spans="26:63" x14ac:dyDescent="0.2">
      <c r="Z139" s="1">
        <f t="shared" si="20"/>
        <v>136</v>
      </c>
      <c r="AA139" s="44" t="str">
        <f t="shared" si="21"/>
        <v>136M</v>
      </c>
      <c r="AB139" s="45">
        <f>_xll.qlCalendarAdvance(calendar,$AB$3,AA139,,,trigger)</f>
        <v>46420</v>
      </c>
      <c r="AC139" s="45">
        <f>_xll.qlInterestRateIndexMaturity($W$9,AB139,trigger)</f>
        <v>46601</v>
      </c>
      <c r="AD139" s="49">
        <f>_xll.qlTenorBasisValue($W$17,AB139,_xll.ohTrigger(trigger,$W$24))</f>
        <v>1.6441473349185353E-3</v>
      </c>
      <c r="AE139" s="49">
        <f>_xll.qlTenorBasisForwardRate($W$17,AB139,_xll.ohTrigger(trigger,$W$24))</f>
        <v>2.0995727764085356E-2</v>
      </c>
      <c r="AF139" s="49">
        <f>_xll.qlTenorBasisForwardRate2($W$17,AB139,AC139,_xll.ohTrigger(trigger,$W$24))</f>
        <v>2.0995727764085356E-2</v>
      </c>
      <c r="AG139" s="49">
        <f>_xll.qlIndexFixing($W$9,_xll.qlInterestRateIndexFixingDate($W$9,AB139,trigger),TRUE,trigger)</f>
        <v>2.1115463091064168E-2</v>
      </c>
      <c r="AH139" s="52">
        <f t="shared" si="18"/>
        <v>-1.1973532697881137</v>
      </c>
      <c r="AI139" s="52">
        <f t="shared" si="19"/>
        <v>1.0057028424222392</v>
      </c>
      <c r="BG139" s="102">
        <f>_xll.qlCalendarAdvance(calendar,BG138,"1D",,,trigger)</f>
        <v>42473</v>
      </c>
      <c r="BH139" s="71">
        <f>_xll.qlTenorBasisForwardRate($W$17,BG139,_xll.ohTrigger(trigger,$W$24))</f>
        <v>1.9926717841210683E-4</v>
      </c>
      <c r="BI139" s="71">
        <f>_xll.qlTenorBasisForwardRate($W$17,BG139,_xll.ohTrigger(trigger,$W$24))*_xll.qlInterpolationInterpolate($AI$1,BG139,,trigger)</f>
        <v>2.0187011989373507E-4</v>
      </c>
      <c r="BJ139" s="71">
        <f>_xll.qlIndexFixing($W$9,_xll.qlInterestRateIndexFixingDate($W$9,BG139,trigger),TRUE,trigger)</f>
        <v>2.0283489540083146E-4</v>
      </c>
      <c r="BK139" s="1">
        <f t="shared" si="22"/>
        <v>9.6477550709639219E-7</v>
      </c>
    </row>
    <row r="140" spans="26:63" x14ac:dyDescent="0.2">
      <c r="Z140" s="1">
        <f t="shared" si="20"/>
        <v>137</v>
      </c>
      <c r="AA140" s="44" t="str">
        <f t="shared" si="21"/>
        <v>137M</v>
      </c>
      <c r="AB140" s="45">
        <f>_xll.qlCalendarAdvance(calendar,$AB$3,AA140,,,trigger)</f>
        <v>46448</v>
      </c>
      <c r="AC140" s="45">
        <f>_xll.qlInterestRateIndexMaturity($W$9,AB140,trigger)</f>
        <v>46632</v>
      </c>
      <c r="AD140" s="49">
        <f>_xll.qlTenorBasisValue($W$17,AB140,_xll.ohTrigger(trigger,$W$24))</f>
        <v>1.6309826025159414E-3</v>
      </c>
      <c r="AE140" s="49">
        <f>_xll.qlTenorBasisForwardRate($W$17,AB140,_xll.ohTrigger(trigger,$W$24))</f>
        <v>2.1032865911650316E-2</v>
      </c>
      <c r="AF140" s="49">
        <f>_xll.qlTenorBasisForwardRate2($W$17,AB140,AC140,_xll.ohTrigger(trigger,$W$24))</f>
        <v>2.1032865911650316E-2</v>
      </c>
      <c r="AG140" s="49">
        <f>_xll.qlIndexFixing($W$9,_xll.qlInterestRateIndexFixingDate($W$9,AB140,trigger),TRUE,trigger)</f>
        <v>2.1158197433030178E-2</v>
      </c>
      <c r="AH140" s="52">
        <f t="shared" si="18"/>
        <v>-1.2533152137986225</v>
      </c>
      <c r="AI140" s="52">
        <f t="shared" si="19"/>
        <v>1.0059588418385932</v>
      </c>
      <c r="BG140" s="102">
        <f>_xll.qlCalendarAdvance(calendar,BG139,"1D",,,trigger)</f>
        <v>42474</v>
      </c>
      <c r="BH140" s="71">
        <f>_xll.qlTenorBasisForwardRate($W$17,BG140,_xll.ohTrigger(trigger,$W$24))</f>
        <v>1.9959471232816153E-4</v>
      </c>
      <c r="BI140" s="71">
        <f>_xll.qlTenorBasisForwardRate($W$17,BG140,_xll.ohTrigger(trigger,$W$24))*_xll.qlInterpolationInterpolate($AI$1,BG140,,trigger)</f>
        <v>2.0214525679045615E-4</v>
      </c>
      <c r="BJ140" s="71">
        <f>_xll.qlIndexFixing($W$9,_xll.qlInterestRateIndexFixingDate($W$9,BG140,trigger),TRUE,trigger)</f>
        <v>2.0321919036345946E-4</v>
      </c>
      <c r="BK140" s="1">
        <f t="shared" si="22"/>
        <v>1.0739335730033082E-6</v>
      </c>
    </row>
    <row r="141" spans="26:63" x14ac:dyDescent="0.2">
      <c r="Z141" s="1">
        <f t="shared" si="20"/>
        <v>138</v>
      </c>
      <c r="AA141" s="44" t="str">
        <f t="shared" si="21"/>
        <v>138M</v>
      </c>
      <c r="AB141" s="45">
        <f>_xll.qlCalendarAdvance(calendar,$AB$3,AA141,,,trigger)</f>
        <v>46479</v>
      </c>
      <c r="AC141" s="45">
        <f>_xll.qlInterestRateIndexMaturity($W$9,AB141,trigger)</f>
        <v>46664</v>
      </c>
      <c r="AD141" s="49">
        <f>_xll.qlTenorBasisValue($W$17,AB141,_xll.ohTrigger(trigger,$W$24))</f>
        <v>1.6164860423939929E-3</v>
      </c>
      <c r="AE141" s="49">
        <f>_xll.qlTenorBasisForwardRate($W$17,AB141,_xll.ohTrigger(trigger,$W$24))</f>
        <v>2.1073029979937746E-2</v>
      </c>
      <c r="AF141" s="49">
        <f>_xll.qlTenorBasisForwardRate2($W$17,AB141,AC141,_xll.ohTrigger(trigger,$W$24))</f>
        <v>2.1073029979937746E-2</v>
      </c>
      <c r="AG141" s="49">
        <f>_xll.qlIndexFixing($W$9,_xll.qlInterestRateIndexFixingDate($W$9,AB141,trigger),TRUE,trigger)</f>
        <v>2.1199492076373571E-2</v>
      </c>
      <c r="AH141" s="52">
        <f t="shared" si="18"/>
        <v>-1.264620964358254</v>
      </c>
      <c r="AI141" s="52">
        <f t="shared" si="19"/>
        <v>1.0060011349367519</v>
      </c>
      <c r="BG141" s="102">
        <f>_xll.qlCalendarAdvance(calendar,BG140,"1D",,,trigger)</f>
        <v>42475</v>
      </c>
      <c r="BH141" s="71">
        <f>_xll.qlTenorBasisForwardRate($W$17,BG141,_xll.ohTrigger(trigger,$W$24))</f>
        <v>2.0054483179310058E-4</v>
      </c>
      <c r="BI141" s="71">
        <f>_xll.qlTenorBasisForwardRate($W$17,BG141,_xll.ohTrigger(trigger,$W$24))*_xll.qlInterpolationInterpolate($AI$1,BG141,,trigger)</f>
        <v>2.0305057222547908E-4</v>
      </c>
      <c r="BJ141" s="71">
        <f>_xll.qlIndexFixing($W$9,_xll.qlInterestRateIndexFixingDate($W$9,BG141,trigger),TRUE,trigger)</f>
        <v>2.0586409268734136E-4</v>
      </c>
      <c r="BK141" s="1">
        <f t="shared" si="22"/>
        <v>2.813520461862276E-6</v>
      </c>
    </row>
    <row r="142" spans="26:63" x14ac:dyDescent="0.2">
      <c r="Z142" s="1">
        <f t="shared" si="20"/>
        <v>139</v>
      </c>
      <c r="AA142" s="44" t="str">
        <f t="shared" si="21"/>
        <v>139M</v>
      </c>
      <c r="AB142" s="45">
        <f>_xll.qlCalendarAdvance(calendar,$AB$3,AA142,,,trigger)</f>
        <v>46510</v>
      </c>
      <c r="AC142" s="45">
        <f>_xll.qlInterestRateIndexMaturity($W$9,AB142,trigger)</f>
        <v>46694</v>
      </c>
      <c r="AD142" s="49">
        <f>_xll.qlTenorBasisValue($W$17,AB142,_xll.ohTrigger(trigger,$W$24))</f>
        <v>1.6020733165094747E-3</v>
      </c>
      <c r="AE142" s="49">
        <f>_xll.qlTenorBasisForwardRate($W$17,AB142,_xll.ohTrigger(trigger,$W$24))</f>
        <v>2.1112523255181204E-2</v>
      </c>
      <c r="AF142" s="49">
        <f>_xll.qlTenorBasisForwardRate2($W$17,AB142,AC142,_xll.ohTrigger(trigger,$W$24))</f>
        <v>2.1112523255181204E-2</v>
      </c>
      <c r="AG142" s="49">
        <f>_xll.qlIndexFixing($W$9,_xll.qlInterestRateIndexFixingDate($W$9,AB142,trigger),TRUE,trigger)</f>
        <v>2.1235323793451017E-2</v>
      </c>
      <c r="AH142" s="52">
        <f t="shared" si="18"/>
        <v>-1.2280053826981343</v>
      </c>
      <c r="AI142" s="52">
        <f t="shared" si="19"/>
        <v>1.0058164785319859</v>
      </c>
      <c r="BG142" s="102">
        <f>_xll.qlCalendarAdvance(calendar,BG141,"1D",,,trigger)</f>
        <v>42478</v>
      </c>
      <c r="BH142" s="71">
        <f>_xll.qlTenorBasisForwardRate($W$17,BG142,_xll.ohTrigger(trigger,$W$24))</f>
        <v>2.0104375171893393E-4</v>
      </c>
      <c r="BI142" s="71">
        <f>_xll.qlTenorBasisForwardRate($W$17,BG142,_xll.ohTrigger(trigger,$W$24))*_xll.qlInterpolationInterpolate($AI$1,BG142,,trigger)</f>
        <v>2.0338446525044231E-4</v>
      </c>
      <c r="BJ142" s="71">
        <f>_xll.qlIndexFixing($W$9,_xll.qlInterestRateIndexFixingDate($W$9,BG142,trigger),TRUE,trigger)</f>
        <v>2.0481091218360069E-4</v>
      </c>
      <c r="BK142" s="1">
        <f t="shared" si="22"/>
        <v>1.4264469331583794E-6</v>
      </c>
    </row>
    <row r="143" spans="26:63" x14ac:dyDescent="0.2">
      <c r="Z143" s="1">
        <f t="shared" si="20"/>
        <v>140</v>
      </c>
      <c r="AA143" s="44" t="str">
        <f t="shared" si="21"/>
        <v>140M</v>
      </c>
      <c r="AB143" s="45">
        <f>_xll.qlCalendarAdvance(calendar,$AB$3,AA143,,,trigger)</f>
        <v>46540</v>
      </c>
      <c r="AC143" s="45">
        <f>_xll.qlInterestRateIndexMaturity($W$9,AB143,trigger)</f>
        <v>46723</v>
      </c>
      <c r="AD143" s="49">
        <f>_xll.qlTenorBasisValue($W$17,AB143,_xll.ohTrigger(trigger,$W$24))</f>
        <v>1.5882064063666343E-3</v>
      </c>
      <c r="AE143" s="49">
        <f>_xll.qlTenorBasisForwardRate($W$17,AB143,_xll.ohTrigger(trigger,$W$24))</f>
        <v>2.1152011775504635E-2</v>
      </c>
      <c r="AF143" s="49">
        <f>_xll.qlTenorBasisForwardRate2($W$17,AB143,AC143,_xll.ohTrigger(trigger,$W$24))</f>
        <v>2.1152011775504635E-2</v>
      </c>
      <c r="AG143" s="49">
        <f>_xll.qlIndexFixing($W$9,_xll.qlInterestRateIndexFixingDate($W$9,AB143,trigger),TRUE,trigger)</f>
        <v>2.1267277146466694E-2</v>
      </c>
      <c r="AH143" s="52">
        <f t="shared" si="18"/>
        <v>-1.1526537096205949</v>
      </c>
      <c r="AI143" s="52">
        <f t="shared" si="19"/>
        <v>1.005449380994367</v>
      </c>
      <c r="BG143" s="102">
        <f>_xll.qlCalendarAdvance(calendar,BG142,"1D",,,trigger)</f>
        <v>42479</v>
      </c>
      <c r="BH143" s="71">
        <f>_xll.qlTenorBasisForwardRate($W$17,BG143,_xll.ohTrigger(trigger,$W$24))</f>
        <v>2.014411518837313E-4</v>
      </c>
      <c r="BI143" s="71">
        <f>_xll.qlTenorBasisForwardRate($W$17,BG143,_xll.ohTrigger(trigger,$W$24))*_xll.qlInterpolationInterpolate($AI$1,BG143,,trigger)</f>
        <v>2.037292925129955E-4</v>
      </c>
      <c r="BJ143" s="71">
        <f>_xll.qlIndexFixing($W$9,_xll.qlInterestRateIndexFixingDate($W$9,BG143,trigger),TRUE,trigger)</f>
        <v>2.052142156799921E-4</v>
      </c>
      <c r="BK143" s="1">
        <f t="shared" si="22"/>
        <v>1.4849231669965973E-6</v>
      </c>
    </row>
    <row r="144" spans="26:63" x14ac:dyDescent="0.2">
      <c r="Z144" s="1">
        <f t="shared" si="20"/>
        <v>141</v>
      </c>
      <c r="AA144" s="44" t="str">
        <f t="shared" si="21"/>
        <v>141M</v>
      </c>
      <c r="AB144" s="45">
        <f>_xll.qlCalendarAdvance(calendar,$AB$3,AA144,,,trigger)</f>
        <v>46570</v>
      </c>
      <c r="AC144" s="45">
        <f>_xll.qlInterestRateIndexMaturity($W$9,AB144,trigger)</f>
        <v>46755</v>
      </c>
      <c r="AD144" s="49">
        <f>_xll.qlTenorBasisValue($W$17,AB144,_xll.ohTrigger(trigger,$W$24))</f>
        <v>1.5744200444629351E-3</v>
      </c>
      <c r="AE144" s="49">
        <f>_xll.qlTenorBasisForwardRate($W$17,AB144,_xll.ohTrigger(trigger,$W$24))</f>
        <v>2.1196188395606778E-2</v>
      </c>
      <c r="AF144" s="49">
        <f>_xll.qlTenorBasisForwardRate2($W$17,AB144,AC144,_xll.ohTrigger(trigger,$W$24))</f>
        <v>2.1196188395606778E-2</v>
      </c>
      <c r="AG144" s="49">
        <f>_xll.qlIndexFixing($W$9,_xll.qlInterestRateIndexFixingDate($W$9,AB144,trigger),TRUE,trigger)</f>
        <v>2.1300013082335409E-2</v>
      </c>
      <c r="AH144" s="52">
        <f t="shared" si="18"/>
        <v>-1.0382468672863119</v>
      </c>
      <c r="AI144" s="52">
        <f t="shared" si="19"/>
        <v>1.0048982715566988</v>
      </c>
      <c r="BG144" s="102">
        <f>_xll.qlCalendarAdvance(calendar,BG143,"1D",,,trigger)</f>
        <v>42480</v>
      </c>
      <c r="BH144" s="71">
        <f>_xll.qlTenorBasisForwardRate($W$17,BG144,_xll.ohTrigger(trigger,$W$24))</f>
        <v>2.0185276224176936E-4</v>
      </c>
      <c r="BI144" s="71">
        <f>_xll.qlTenorBasisForwardRate($W$17,BG144,_xll.ohTrigger(trigger,$W$24))*_xll.qlInterpolationInterpolate($AI$1,BG144,,trigger)</f>
        <v>2.0408826165959089E-4</v>
      </c>
      <c r="BJ144" s="71">
        <f>_xll.qlIndexFixing($W$9,_xll.qlInterestRateIndexFixingDate($W$9,BG144,trigger),TRUE,trigger)</f>
        <v>2.0561650251116155E-4</v>
      </c>
      <c r="BK144" s="1">
        <f t="shared" si="22"/>
        <v>1.5282408515706648E-6</v>
      </c>
    </row>
    <row r="145" spans="26:63" x14ac:dyDescent="0.2">
      <c r="Z145" s="1">
        <f t="shared" si="20"/>
        <v>142</v>
      </c>
      <c r="AA145" s="44" t="str">
        <f t="shared" si="21"/>
        <v>142M</v>
      </c>
      <c r="AB145" s="45">
        <f>_xll.qlCalendarAdvance(calendar,$AB$3,AA145,,,trigger)</f>
        <v>46601</v>
      </c>
      <c r="AC145" s="45">
        <f>_xll.qlInterestRateIndexMaturity($W$9,AB145,trigger)</f>
        <v>46785</v>
      </c>
      <c r="AD145" s="49">
        <f>_xll.qlTenorBasisValue($W$17,AB145,_xll.ohTrigger(trigger,$W$24))</f>
        <v>1.5602597377522868E-3</v>
      </c>
      <c r="AE145" s="49">
        <f>_xll.qlTenorBasisForwardRate($W$17,AB145,_xll.ohTrigger(trigger,$W$24))</f>
        <v>2.1237886376826515E-2</v>
      </c>
      <c r="AF145" s="49">
        <f>_xll.qlTenorBasisForwardRate2($W$17,AB145,AC145,_xll.ohTrigger(trigger,$W$24))</f>
        <v>2.1237886376826515E-2</v>
      </c>
      <c r="AG145" s="49">
        <f>_xll.qlIndexFixing($W$9,_xll.qlInterestRateIndexFixingDate($W$9,AB145,trigger),TRUE,trigger)</f>
        <v>2.1328078294055128E-2</v>
      </c>
      <c r="AH145" s="52">
        <f t="shared" si="18"/>
        <v>-0.90191917228612395</v>
      </c>
      <c r="AI145" s="52">
        <f t="shared" si="19"/>
        <v>1.0042467463865437</v>
      </c>
      <c r="BG145" s="102">
        <f>_xll.qlCalendarAdvance(calendar,BG144,"1D",,,trigger)</f>
        <v>42481</v>
      </c>
      <c r="BH145" s="71">
        <f>_xll.qlTenorBasisForwardRate($W$17,BG145,_xll.ohTrigger(trigger,$W$24))</f>
        <v>2.0227865398287807E-4</v>
      </c>
      <c r="BI145" s="71">
        <f>_xll.qlTenorBasisForwardRate($W$17,BG145,_xll.ohTrigger(trigger,$W$24))*_xll.qlInterpolationInterpolate($AI$1,BG145,,trigger)</f>
        <v>2.0446143254319678E-4</v>
      </c>
      <c r="BJ145" s="71">
        <f>_xll.qlIndexFixing($W$9,_xll.qlInterestRateIndexFixingDate($W$9,BG145,trigger),TRUE,trigger)</f>
        <v>2.0601625928747688E-4</v>
      </c>
      <c r="BK145" s="1">
        <f t="shared" si="22"/>
        <v>1.5548267442800972E-6</v>
      </c>
    </row>
    <row r="146" spans="26:63" x14ac:dyDescent="0.2">
      <c r="Z146" s="1">
        <f t="shared" si="20"/>
        <v>143</v>
      </c>
      <c r="AA146" s="44" t="str">
        <f t="shared" si="21"/>
        <v>143M</v>
      </c>
      <c r="AB146" s="45">
        <f>_xll.qlCalendarAdvance(calendar,$AB$3,AA146,,,trigger)</f>
        <v>46632</v>
      </c>
      <c r="AC146" s="45">
        <f>_xll.qlInterestRateIndexMaturity($W$9,AB146,trigger)</f>
        <v>46814</v>
      </c>
      <c r="AD146" s="49">
        <f>_xll.qlTenorBasisValue($W$17,AB146,_xll.ohTrigger(trigger,$W$24))</f>
        <v>1.5461873873502997E-3</v>
      </c>
      <c r="AE146" s="49">
        <f>_xll.qlTenorBasisForwardRate($W$17,AB146,_xll.ohTrigger(trigger,$W$24))</f>
        <v>2.1277759270400775E-2</v>
      </c>
      <c r="AF146" s="49">
        <f>_xll.qlTenorBasisForwardRate2($W$17,AB146,AC146,_xll.ohTrigger(trigger,$W$24))</f>
        <v>2.1277759270400775E-2</v>
      </c>
      <c r="AG146" s="49">
        <f>_xll.qlIndexFixing($W$9,_xll.qlInterestRateIndexFixingDate($W$9,AB146,trigger),TRUE,trigger)</f>
        <v>2.1352952199497153E-2</v>
      </c>
      <c r="AH146" s="52">
        <f t="shared" si="18"/>
        <v>-0.75192929096377925</v>
      </c>
      <c r="AI146" s="52">
        <f t="shared" si="19"/>
        <v>1.0035338744151023</v>
      </c>
      <c r="BG146" s="102">
        <f>_xll.qlCalendarAdvance(calendar,BG145,"1D",,,trigger)</f>
        <v>42482</v>
      </c>
      <c r="BH146" s="71">
        <f>_xll.qlTenorBasisForwardRate($W$17,BG146,_xll.ohTrigger(trigger,$W$24))</f>
        <v>2.0347776010326408E-4</v>
      </c>
      <c r="BI146" s="71">
        <f>_xll.qlTenorBasisForwardRate($W$17,BG146,_xll.ohTrigger(trigger,$W$24))*_xll.qlInterpolationInterpolate($AI$1,BG146,,trigger)</f>
        <v>2.0561570010020982E-4</v>
      </c>
      <c r="BJ146" s="71">
        <f>_xll.qlIndexFixing($W$9,_xll.qlInterestRateIndexFixingDate($W$9,BG146,trigger),TRUE,trigger)</f>
        <v>2.0836953525037961E-4</v>
      </c>
      <c r="BK146" s="1">
        <f t="shared" si="22"/>
        <v>2.7538351501697831E-6</v>
      </c>
    </row>
    <row r="147" spans="26:63" x14ac:dyDescent="0.2">
      <c r="Z147" s="1">
        <f t="shared" si="20"/>
        <v>144</v>
      </c>
      <c r="AA147" s="44" t="str">
        <f t="shared" si="21"/>
        <v>144M</v>
      </c>
      <c r="AB147" s="45">
        <f>_xll.qlCalendarAdvance(calendar,$AB$3,AA147,,,trigger)</f>
        <v>46664</v>
      </c>
      <c r="AC147" s="45">
        <f>_xll.qlInterestRateIndexMaturity($W$9,AB147,trigger)</f>
        <v>46847</v>
      </c>
      <c r="AD147" s="49">
        <f>_xll.qlTenorBasisValue($W$17,AB147,_xll.ohTrigger(trigger,$W$24))</f>
        <v>1.5317543108974022E-3</v>
      </c>
      <c r="AE147" s="49">
        <f>_xll.qlTenorBasisForwardRate($W$17,AB147,_xll.ohTrigger(trigger,$W$24))</f>
        <v>2.1321469993882403E-2</v>
      </c>
      <c r="AF147" s="49">
        <f>_xll.qlTenorBasisForwardRate2($W$17,AB147,AC147,_xll.ohTrigger(trigger,$W$24))</f>
        <v>2.1321469993882403E-2</v>
      </c>
      <c r="AG147" s="49">
        <f>_xll.qlIndexFixing($W$9,_xll.qlInterestRateIndexFixingDate($W$9,AB147,trigger),TRUE,trigger)</f>
        <v>2.1379698353385233E-2</v>
      </c>
      <c r="AH147" s="52">
        <f t="shared" si="18"/>
        <v>-0.58228359502830729</v>
      </c>
      <c r="AI147" s="52">
        <f t="shared" si="19"/>
        <v>1.0027309730295115</v>
      </c>
      <c r="BG147" s="102">
        <f>_xll.qlCalendarAdvance(calendar,BG146,"1D",,,trigger)</f>
        <v>42485</v>
      </c>
      <c r="BH147" s="71">
        <f>_xll.qlTenorBasisForwardRate($W$17,BG147,_xll.ohTrigger(trigger,$W$24))</f>
        <v>2.0412634171028697E-4</v>
      </c>
      <c r="BI147" s="71">
        <f>_xll.qlTenorBasisForwardRate($W$17,BG147,_xll.ohTrigger(trigger,$W$24))*_xll.qlInterpolationInterpolate($AI$1,BG147,,trigger)</f>
        <v>2.0609720968438173E-4</v>
      </c>
      <c r="BJ147" s="71">
        <f>_xll.qlIndexFixing($W$9,_xll.qlInterestRateIndexFixingDate($W$9,BG147,trigger),TRUE,trigger)</f>
        <v>2.0756110902719348E-4</v>
      </c>
      <c r="BK147" s="1">
        <f t="shared" si="22"/>
        <v>1.4638993428117524E-6</v>
      </c>
    </row>
    <row r="148" spans="26:63" x14ac:dyDescent="0.2">
      <c r="Z148" s="1">
        <f t="shared" si="20"/>
        <v>145</v>
      </c>
      <c r="AA148" s="44" t="str">
        <f t="shared" si="21"/>
        <v>145M</v>
      </c>
      <c r="AB148" s="45">
        <f>_xll.qlCalendarAdvance(calendar,$AB$3,AA148,,,trigger)</f>
        <v>46693</v>
      </c>
      <c r="AC148" s="45">
        <f>_xll.qlInterestRateIndexMaturity($W$9,AB148,trigger)</f>
        <v>46875</v>
      </c>
      <c r="AD148" s="49">
        <f>_xll.qlTenorBasisValue($W$17,AB148,_xll.ohTrigger(trigger,$W$24))</f>
        <v>1.5187569134414796E-3</v>
      </c>
      <c r="AE148" s="49">
        <f>_xll.qlTenorBasisForwardRate($W$17,AB148,_xll.ohTrigger(trigger,$W$24))</f>
        <v>2.1356919322784169E-2</v>
      </c>
      <c r="AF148" s="49">
        <f>_xll.qlTenorBasisForwardRate2($W$17,AB148,AC148,_xll.ohTrigger(trigger,$W$24))</f>
        <v>2.1356919322784169E-2</v>
      </c>
      <c r="AG148" s="49">
        <f>_xll.qlIndexFixing($W$9,_xll.qlInterestRateIndexFixingDate($W$9,AB148,trigger),TRUE,trigger)</f>
        <v>2.1400412794184417E-2</v>
      </c>
      <c r="AH148" s="52">
        <f t="shared" si="18"/>
        <v>-0.43493471400247313</v>
      </c>
      <c r="AI148" s="52">
        <f t="shared" si="19"/>
        <v>1.0020365049257758</v>
      </c>
      <c r="BG148" s="102">
        <f>_xll.qlCalendarAdvance(calendar,BG147,"1D",,,trigger)</f>
        <v>42486</v>
      </c>
      <c r="BH148" s="71">
        <f>_xll.qlTenorBasisForwardRate($W$17,BG148,_xll.ohTrigger(trigger,$W$24))</f>
        <v>2.0462459134724557E-4</v>
      </c>
      <c r="BI148" s="71">
        <f>_xll.qlTenorBasisForwardRate($W$17,BG148,_xll.ohTrigger(trigger,$W$24))*_xll.qlInterpolationInterpolate($AI$1,BG148,,trigger)</f>
        <v>2.0654216628857743E-4</v>
      </c>
      <c r="BJ148" s="71">
        <f>_xll.qlIndexFixing($W$9,_xll.qlInterestRateIndexFixingDate($W$9,BG148,trigger),TRUE,trigger)</f>
        <v>2.0792690566869522E-4</v>
      </c>
      <c r="BK148" s="1">
        <f t="shared" si="22"/>
        <v>1.3847393801177856E-6</v>
      </c>
    </row>
    <row r="149" spans="26:63" x14ac:dyDescent="0.2">
      <c r="Z149" s="1">
        <f t="shared" si="20"/>
        <v>146</v>
      </c>
      <c r="AA149" s="44" t="str">
        <f t="shared" si="21"/>
        <v>146M</v>
      </c>
      <c r="AB149" s="45">
        <f>_xll.qlCalendarAdvance(calendar,$AB$3,AA149,,,trigger)</f>
        <v>46723</v>
      </c>
      <c r="AC149" s="45">
        <f>_xll.qlInterestRateIndexMaturity($W$9,AB149,trigger)</f>
        <v>46906</v>
      </c>
      <c r="AD149" s="49">
        <f>_xll.qlTenorBasisValue($W$17,AB149,_xll.ohTrigger(trigger,$W$24))</f>
        <v>1.5053946794671043E-3</v>
      </c>
      <c r="AE149" s="49">
        <f>_xll.qlTenorBasisForwardRate($W$17,AB149,_xll.ohTrigger(trigger,$W$24))</f>
        <v>2.1394138420031912E-2</v>
      </c>
      <c r="AF149" s="49">
        <f>_xll.qlTenorBasisForwardRate2($W$17,AB149,AC149,_xll.ohTrigger(trigger,$W$24))</f>
        <v>2.1394138420031912E-2</v>
      </c>
      <c r="AG149" s="49">
        <f>_xll.qlIndexFixing($W$9,_xll.qlInterestRateIndexFixingDate($W$9,AB149,trigger),TRUE,trigger)</f>
        <v>2.1422230494274244E-2</v>
      </c>
      <c r="AH149" s="52">
        <f t="shared" si="18"/>
        <v>-0.28092074242331427</v>
      </c>
      <c r="AI149" s="52">
        <f t="shared" si="19"/>
        <v>1.0013130734078091</v>
      </c>
      <c r="BG149" s="102">
        <f>_xll.qlCalendarAdvance(calendar,BG148,"1D",,,trigger)</f>
        <v>42487</v>
      </c>
      <c r="BH149" s="71">
        <f>_xll.qlTenorBasisForwardRate($W$17,BG149,_xll.ohTrigger(trigger,$W$24))</f>
        <v>2.0513736312725511E-4</v>
      </c>
      <c r="BI149" s="71">
        <f>_xll.qlTenorBasisForwardRate($W$17,BG149,_xll.ohTrigger(trigger,$W$24))*_xll.qlInterpolationInterpolate($AI$1,BG149,,trigger)</f>
        <v>2.0700149404327215E-4</v>
      </c>
      <c r="BJ149" s="71">
        <f>_xll.qlIndexFixing($W$9,_xll.qlInterestRateIndexFixingDate($W$9,BG149,trigger),TRUE,trigger)</f>
        <v>2.0828192651333013E-4</v>
      </c>
      <c r="BK149" s="1">
        <f t="shared" si="22"/>
        <v>1.2804324700579895E-6</v>
      </c>
    </row>
    <row r="150" spans="26:63" x14ac:dyDescent="0.2">
      <c r="Z150" s="1">
        <f t="shared" si="20"/>
        <v>147</v>
      </c>
      <c r="AA150" s="44" t="str">
        <f t="shared" si="21"/>
        <v>147M</v>
      </c>
      <c r="AB150" s="45">
        <f>_xll.qlCalendarAdvance(calendar,$AB$3,AA150,,,trigger)</f>
        <v>46755</v>
      </c>
      <c r="AC150" s="45">
        <f>_xll.qlInterestRateIndexMaturity($W$9,AB150,trigger)</f>
        <v>46937</v>
      </c>
      <c r="AD150" s="49">
        <f>_xll.qlTenorBasisValue($W$17,AB150,_xll.ohTrigger(trigger,$W$24))</f>
        <v>1.4912358188942782E-3</v>
      </c>
      <c r="AE150" s="49">
        <f>_xll.qlTenorBasisForwardRate($W$17,AB150,_xll.ohTrigger(trigger,$W$24))</f>
        <v>2.1429227623545228E-2</v>
      </c>
      <c r="AF150" s="49">
        <f>_xll.qlTenorBasisForwardRate2($W$17,AB150,AC150,_xll.ohTrigger(trigger,$W$24))</f>
        <v>2.1429227623545228E-2</v>
      </c>
      <c r="AG150" s="49">
        <f>_xll.qlIndexFixing($W$9,_xll.qlInterestRateIndexFixingDate($W$9,AB150,trigger),TRUE,trigger)</f>
        <v>2.1441799755204473E-2</v>
      </c>
      <c r="AH150" s="52">
        <f t="shared" si="18"/>
        <v>-0.12572131659244895</v>
      </c>
      <c r="AI150" s="52">
        <f t="shared" si="19"/>
        <v>1.0005866815118167</v>
      </c>
      <c r="BG150" s="102">
        <f>_xll.qlCalendarAdvance(calendar,BG149,"1D",,,trigger)</f>
        <v>42488</v>
      </c>
      <c r="BH150" s="71">
        <f>_xll.qlTenorBasisForwardRate($W$17,BG150,_xll.ohTrigger(trigger,$W$24))</f>
        <v>2.0566419929495189E-4</v>
      </c>
      <c r="BI150" s="71">
        <f>_xll.qlTenorBasisForwardRate($W$17,BG150,_xll.ohTrigger(trigger,$W$24))*_xll.qlInterpolationInterpolate($AI$1,BG150,,trigger)</f>
        <v>2.074747187925493E-4</v>
      </c>
      <c r="BJ150" s="71">
        <f>_xll.qlIndexFixing($W$9,_xll.qlInterestRateIndexFixingDate($W$9,BG150,trigger),TRUE,trigger)</f>
        <v>2.0862493637209797E-4</v>
      </c>
      <c r="BK150" s="1">
        <f t="shared" si="22"/>
        <v>1.1502175795486715E-6</v>
      </c>
    </row>
    <row r="151" spans="26:63" x14ac:dyDescent="0.2">
      <c r="Z151" s="1">
        <f t="shared" si="20"/>
        <v>148</v>
      </c>
      <c r="AA151" s="44" t="str">
        <f t="shared" si="21"/>
        <v>148M</v>
      </c>
      <c r="AB151" s="45">
        <f>_xll.qlCalendarAdvance(calendar,$AB$3,AA151,,,trigger)</f>
        <v>46785</v>
      </c>
      <c r="AC151" s="45">
        <f>_xll.qlInterestRateIndexMaturity($W$9,AB151,trigger)</f>
        <v>46967</v>
      </c>
      <c r="AD151" s="49">
        <f>_xll.qlTenorBasisValue($W$17,AB151,_xll.ohTrigger(trigger,$W$24))</f>
        <v>1.4780508659669386E-3</v>
      </c>
      <c r="AE151" s="49">
        <f>_xll.qlTenorBasisForwardRate($W$17,AB151,_xll.ohTrigger(trigger,$W$24))</f>
        <v>2.146119839928631E-2</v>
      </c>
      <c r="AF151" s="49">
        <f>_xll.qlTenorBasisForwardRate2($W$17,AB151,AC151,_xll.ohTrigger(trigger,$W$24))</f>
        <v>2.146119839928631E-2</v>
      </c>
      <c r="AG151" s="49">
        <f>_xll.qlIndexFixing($W$9,_xll.qlInterestRateIndexFixingDate($W$9,AB151,trigger),TRUE,trigger)</f>
        <v>2.1459399373870199E-2</v>
      </c>
      <c r="AH151" s="52">
        <f t="shared" si="18"/>
        <v>1.7990254161104335E-2</v>
      </c>
      <c r="AI151" s="52">
        <f t="shared" si="19"/>
        <v>0.99991617311472358</v>
      </c>
      <c r="BG151" s="102">
        <f>_xll.qlCalendarAdvance(calendar,BG150,"1D",,,trigger)</f>
        <v>42489</v>
      </c>
      <c r="BH151" s="71">
        <f>_xll.qlTenorBasisForwardRate($W$17,BG151,_xll.ohTrigger(trigger,$W$24))</f>
        <v>2.0713595651629954E-4</v>
      </c>
      <c r="BI151" s="71">
        <f>_xll.qlTenorBasisForwardRate($W$17,BG151,_xll.ohTrigger(trigger,$W$24))*_xll.qlInterpolationInterpolate($AI$1,BG151,,trigger)</f>
        <v>2.0890061549397578E-4</v>
      </c>
      <c r="BJ151" s="71">
        <f>_xll.qlIndexFixing($W$9,_xll.qlInterestRateIndexFixingDate($W$9,BG151,trigger),TRUE,trigger)</f>
        <v>2.0983114883297717E-4</v>
      </c>
      <c r="BK151" s="1">
        <f t="shared" si="22"/>
        <v>9.3053333900138717E-7</v>
      </c>
    </row>
    <row r="152" spans="26:63" x14ac:dyDescent="0.2">
      <c r="Z152" s="1">
        <f t="shared" si="20"/>
        <v>149</v>
      </c>
      <c r="AA152" s="44" t="str">
        <f t="shared" si="21"/>
        <v>149M</v>
      </c>
      <c r="AB152" s="45">
        <f>_xll.qlCalendarAdvance(calendar,$AB$3,AA152,,,trigger)</f>
        <v>46814</v>
      </c>
      <c r="AC152" s="45">
        <f>_xll.qlInterestRateIndexMaturity($W$9,AB152,trigger)</f>
        <v>47000</v>
      </c>
      <c r="AD152" s="49">
        <f>_xll.qlTenorBasisValue($W$17,AB152,_xll.ohTrigger(trigger,$W$24))</f>
        <v>1.4653878377654222E-3</v>
      </c>
      <c r="AE152" s="49">
        <f>_xll.qlTenorBasisForwardRate($W$17,AB152,_xll.ohTrigger(trigger,$W$24))</f>
        <v>2.1494580169036506E-2</v>
      </c>
      <c r="AF152" s="49">
        <f>_xll.qlTenorBasisForwardRate2($W$17,AB152,AC152,_xll.ohTrigger(trigger,$W$24))</f>
        <v>2.1494580169036506E-2</v>
      </c>
      <c r="AG152" s="49">
        <f>_xll.qlIndexFixing($W$9,_xll.qlInterestRateIndexFixingDate($W$9,AB152,trigger),TRUE,trigger)</f>
        <v>2.1478391617504092E-2</v>
      </c>
      <c r="AH152" s="52">
        <f t="shared" si="18"/>
        <v>0.16188551532413803</v>
      </c>
      <c r="AI152" s="52">
        <f t="shared" si="19"/>
        <v>0.99924685425790571</v>
      </c>
      <c r="BG152" s="102">
        <f>_xll.qlCalendarAdvance(calendar,BG151,"1D",,,trigger)</f>
        <v>42492</v>
      </c>
      <c r="BH152" s="71">
        <f>_xll.qlTenorBasisForwardRate($W$17,BG152,_xll.ohTrigger(trigger,$W$24))</f>
        <v>2.0840208346463503E-4</v>
      </c>
      <c r="BI152" s="71">
        <f>_xll.qlTenorBasisForwardRate($W$17,BG152,_xll.ohTrigger(trigger,$W$24))*_xll.qlInterpolationInterpolate($AI$1,BG152,,trigger)</f>
        <v>2.0999999999981179E-4</v>
      </c>
      <c r="BJ152" s="71">
        <f>_xll.qlIndexFixing($W$9,_xll.qlInterestRateIndexFixingDate($W$9,BG152,trigger),TRUE,trigger)</f>
        <v>2.0999999999981179E-4</v>
      </c>
      <c r="BK152" s="1">
        <f t="shared" si="22"/>
        <v>0</v>
      </c>
    </row>
    <row r="153" spans="26:63" x14ac:dyDescent="0.2">
      <c r="Z153" s="1">
        <f t="shared" si="20"/>
        <v>150</v>
      </c>
      <c r="AA153" s="44" t="str">
        <f t="shared" si="21"/>
        <v>150M</v>
      </c>
      <c r="AB153" s="45">
        <f>_xll.qlCalendarAdvance(calendar,$AB$3,AA153,,,trigger)</f>
        <v>46846</v>
      </c>
      <c r="AC153" s="45">
        <f>_xll.qlInterestRateIndexMaturity($W$9,AB153,trigger)</f>
        <v>47029</v>
      </c>
      <c r="AD153" s="49">
        <f>_xll.qlTenorBasisValue($W$17,AB153,_xll.ohTrigger(trigger,$W$24))</f>
        <v>1.4515094882753183E-3</v>
      </c>
      <c r="AE153" s="49">
        <f>_xll.qlTenorBasisForwardRate($W$17,AB153,_xll.ohTrigger(trigger,$W$24))</f>
        <v>2.1521159166737833E-2</v>
      </c>
      <c r="AF153" s="49">
        <f>_xll.qlTenorBasisForwardRate2($W$17,AB153,AC153,_xll.ohTrigger(trigger,$W$24))</f>
        <v>2.1521159166737833E-2</v>
      </c>
      <c r="AG153" s="49">
        <f>_xll.qlIndexFixing($W$9,_xll.qlInterestRateIndexFixingDate($W$9,AB153,trigger),TRUE,trigger)</f>
        <v>2.1491221399626143E-2</v>
      </c>
      <c r="AH153" s="52">
        <f t="shared" si="18"/>
        <v>0.29937767111690855</v>
      </c>
      <c r="AI153" s="52">
        <f t="shared" si="19"/>
        <v>0.99860891474851587</v>
      </c>
      <c r="BG153" s="102">
        <f>_xll.qlCalendarAdvance(calendar,BG152,"1D",,,trigger)</f>
        <v>42493</v>
      </c>
      <c r="BH153" s="71">
        <f>_xll.qlTenorBasisForwardRate($W$17,BG153,_xll.ohTrigger(trigger,$W$24))</f>
        <v>2.0900649232715924E-4</v>
      </c>
      <c r="BI153" s="71">
        <f>_xll.qlTenorBasisForwardRate($W$17,BG153,_xll.ohTrigger(trigger,$W$24))*_xll.qlInterpolationInterpolate($AI$1,BG153,,trigger)</f>
        <v>2.0993577068007292E-4</v>
      </c>
      <c r="BJ153" s="71">
        <f>_xll.qlIndexFixing($W$9,_xll.qlInterestRateIndexFixingDate($W$9,BG153,trigger),TRUE,trigger)</f>
        <v>2.10123078096222E-4</v>
      </c>
      <c r="BK153" s="1">
        <f t="shared" si="22"/>
        <v>1.8730741614908595E-7</v>
      </c>
    </row>
    <row r="154" spans="26:63" x14ac:dyDescent="0.2">
      <c r="Z154" s="1">
        <f t="shared" si="20"/>
        <v>151</v>
      </c>
      <c r="AA154" s="44" t="str">
        <f t="shared" si="21"/>
        <v>151M</v>
      </c>
      <c r="AB154" s="45">
        <f>_xll.qlCalendarAdvance(calendar,$AB$3,AA154,,,trigger)</f>
        <v>46875</v>
      </c>
      <c r="AC154" s="45">
        <f>_xll.qlInterestRateIndexMaturity($W$9,AB154,trigger)</f>
        <v>47059</v>
      </c>
      <c r="AD154" s="49">
        <f>_xll.qlTenorBasisValue($W$17,AB154,_xll.ohTrigger(trigger,$W$24))</f>
        <v>1.4390185168433511E-3</v>
      </c>
      <c r="AE154" s="49">
        <f>_xll.qlTenorBasisForwardRate($W$17,AB154,_xll.ohTrigger(trigger,$W$24))</f>
        <v>2.1547274802815552E-2</v>
      </c>
      <c r="AF154" s="49">
        <f>_xll.qlTenorBasisForwardRate2($W$17,AB154,AC154,_xll.ohTrigger(trigger,$W$24))</f>
        <v>2.1547274802815552E-2</v>
      </c>
      <c r="AG154" s="49">
        <f>_xll.qlIndexFixing($W$9,_xll.qlInterestRateIndexFixingDate($W$9,AB154,trigger),TRUE,trigger)</f>
        <v>2.150451190065927E-2</v>
      </c>
      <c r="AH154" s="52">
        <f t="shared" si="18"/>
        <v>0.42762902156281979</v>
      </c>
      <c r="AI154" s="52">
        <f t="shared" si="19"/>
        <v>0.99801539161923647</v>
      </c>
      <c r="BG154" s="102">
        <f>_xll.qlCalendarAdvance(calendar,BG153,"1D",,,trigger)</f>
        <v>42494</v>
      </c>
      <c r="BH154" s="71">
        <f>_xll.qlTenorBasisForwardRate($W$17,BG154,_xll.ohTrigger(trigger,$W$24))</f>
        <v>2.0962336052324831E-4</v>
      </c>
      <c r="BI154" s="71">
        <f>_xll.qlTenorBasisForwardRate($W$17,BG154,_xll.ohTrigger(trigger,$W$24))*_xll.qlInterpolationInterpolate($AI$1,BG154,,trigger)</f>
        <v>2.0988012199127094E-4</v>
      </c>
      <c r="BJ154" s="71">
        <f>_xll.qlIndexFixing($W$9,_xll.qlInterestRateIndexFixingDate($W$9,BG154,trigger),TRUE,trigger)</f>
        <v>2.1020250588795706E-4</v>
      </c>
      <c r="BK154" s="1">
        <f t="shared" si="22"/>
        <v>3.2238389668611585E-7</v>
      </c>
    </row>
    <row r="155" spans="26:63" x14ac:dyDescent="0.2">
      <c r="Z155" s="1">
        <f t="shared" si="20"/>
        <v>152</v>
      </c>
      <c r="AA155" s="44" t="str">
        <f t="shared" si="21"/>
        <v>152M</v>
      </c>
      <c r="AB155" s="45">
        <f>_xll.qlCalendarAdvance(calendar,$AB$3,AA155,,,trigger)</f>
        <v>46906</v>
      </c>
      <c r="AC155" s="45">
        <f>_xll.qlInterestRateIndexMaturity($W$9,AB155,trigger)</f>
        <v>47091</v>
      </c>
      <c r="AD155" s="49">
        <f>_xll.qlTenorBasisValue($W$17,AB155,_xll.ohTrigger(trigger,$W$24))</f>
        <v>1.4257573265725981E-3</v>
      </c>
      <c r="AE155" s="49">
        <f>_xll.qlTenorBasisForwardRate($W$17,AB155,_xll.ohTrigger(trigger,$W$24))</f>
        <v>2.1572990436210353E-2</v>
      </c>
      <c r="AF155" s="49">
        <f>_xll.qlTenorBasisForwardRate2($W$17,AB155,AC155,_xll.ohTrigger(trigger,$W$24))</f>
        <v>2.1572990436210353E-2</v>
      </c>
      <c r="AG155" s="49">
        <f>_xll.qlIndexFixing($W$9,_xll.qlInterestRateIndexFixingDate($W$9,AB155,trigger),TRUE,trigger)</f>
        <v>2.1517041930742907E-2</v>
      </c>
      <c r="AH155" s="52">
        <f t="shared" si="18"/>
        <v>0.55948505467445786</v>
      </c>
      <c r="AI155" s="52">
        <f t="shared" si="19"/>
        <v>0.99740654845081023</v>
      </c>
      <c r="BG155" s="102">
        <f>_xll.qlCalendarAdvance(calendar,BG154,"1D",,,trigger)</f>
        <v>42495</v>
      </c>
      <c r="BH155" s="71">
        <f>_xll.qlTenorBasisForwardRate($W$17,BG155,_xll.ohTrigger(trigger,$W$24))</f>
        <v>2.1132362049419882E-4</v>
      </c>
      <c r="BI155" s="71">
        <f>_xll.qlTenorBasisForwardRate($W$17,BG155,_xll.ohTrigger(trigger,$W$24))*_xll.qlInterpolationInterpolate($AI$1,BG155,,trigger)</f>
        <v>2.1090172792858819E-4</v>
      </c>
      <c r="BJ155" s="71">
        <f>_xll.qlIndexFixing($W$9,_xll.qlInterestRateIndexFixingDate($W$9,BG155,trigger),TRUE,trigger)</f>
        <v>2.0942461039663929E-4</v>
      </c>
      <c r="BK155" s="1">
        <f t="shared" si="22"/>
        <v>-1.4771175319489081E-6</v>
      </c>
    </row>
    <row r="156" spans="26:63" x14ac:dyDescent="0.2">
      <c r="Z156" s="1">
        <f t="shared" si="20"/>
        <v>153</v>
      </c>
      <c r="AA156" s="44" t="str">
        <f t="shared" si="21"/>
        <v>153M</v>
      </c>
      <c r="AB156" s="45">
        <f>_xll.qlCalendarAdvance(calendar,$AB$3,AA156,,,trigger)</f>
        <v>46937</v>
      </c>
      <c r="AC156" s="45">
        <f>_xll.qlInterestRateIndexMaturity($W$9,AB156,trigger)</f>
        <v>47121</v>
      </c>
      <c r="AD156" s="49">
        <f>_xll.qlTenorBasisValue($W$17,AB156,_xll.ohTrigger(trigger,$W$24))</f>
        <v>1.412590880929614E-3</v>
      </c>
      <c r="AE156" s="49">
        <f>_xll.qlTenorBasisForwardRate($W$17,AB156,_xll.ohTrigger(trigger,$W$24))</f>
        <v>2.1594584197473003E-2</v>
      </c>
      <c r="AF156" s="49">
        <f>_xll.qlTenorBasisForwardRate2($W$17,AB156,AC156,_xll.ohTrigger(trigger,$W$24))</f>
        <v>2.1594584197473003E-2</v>
      </c>
      <c r="AG156" s="49">
        <f>_xll.qlIndexFixing($W$9,_xll.qlInterestRateIndexFixingDate($W$9,AB156,trigger),TRUE,trigger)</f>
        <v>2.1526383077812104E-2</v>
      </c>
      <c r="AH156" s="52">
        <f t="shared" si="18"/>
        <v>0.68201119660899612</v>
      </c>
      <c r="AI156" s="52">
        <f t="shared" si="19"/>
        <v>0.99684174888308896</v>
      </c>
      <c r="BG156" s="102">
        <f>_xll.qlCalendarAdvance(calendar,BG155,"1D",,,trigger)</f>
        <v>42496</v>
      </c>
      <c r="BH156" s="71">
        <f>_xll.qlTenorBasisForwardRate($W$17,BG156,_xll.ohTrigger(trigger,$W$24))</f>
        <v>2.1143491941309956E-4</v>
      </c>
      <c r="BI156" s="71">
        <f>_xll.qlTenorBasisForwardRate($W$17,BG156,_xll.ohTrigger(trigger,$W$24))*_xll.qlInterpolationInterpolate($AI$1,BG156,,trigger)</f>
        <v>2.1033170948809522E-4</v>
      </c>
      <c r="BJ156" s="71">
        <f>_xll.qlIndexFixing($W$9,_xll.qlInterestRateIndexFixingDate($W$9,BG156,trigger),TRUE,trigger)</f>
        <v>2.0978221820521138E-4</v>
      </c>
      <c r="BK156" s="1">
        <f t="shared" si="22"/>
        <v>-5.4949128288383814E-7</v>
      </c>
    </row>
    <row r="157" spans="26:63" x14ac:dyDescent="0.2">
      <c r="Z157" s="1">
        <f t="shared" si="20"/>
        <v>154</v>
      </c>
      <c r="AA157" s="44" t="str">
        <f t="shared" si="21"/>
        <v>154M</v>
      </c>
      <c r="AB157" s="45">
        <f>_xll.qlCalendarAdvance(calendar,$AB$3,AA157,,,trigger)</f>
        <v>46967</v>
      </c>
      <c r="AC157" s="45">
        <f>_xll.qlInterestRateIndexMaturity($W$9,AB157,trigger)</f>
        <v>47151</v>
      </c>
      <c r="AD157" s="49">
        <f>_xll.qlTenorBasisValue($W$17,AB157,_xll.ohTrigger(trigger,$W$24))</f>
        <v>1.3999397894860152E-3</v>
      </c>
      <c r="AE157" s="49">
        <f>_xll.qlTenorBasisForwardRate($W$17,AB157,_xll.ohTrigger(trigger,$W$24))</f>
        <v>2.161439600668618E-2</v>
      </c>
      <c r="AF157" s="49">
        <f>_xll.qlTenorBasisForwardRate2($W$17,AB157,AC157,_xll.ohTrigger(trigger,$W$24))</f>
        <v>2.161439600668618E-2</v>
      </c>
      <c r="AG157" s="49">
        <f>_xll.qlIndexFixing($W$9,_xll.qlInterestRateIndexFixingDate($W$9,AB157,trigger),TRUE,trigger)</f>
        <v>2.1534673604906067E-2</v>
      </c>
      <c r="AH157" s="52">
        <f t="shared" si="18"/>
        <v>0.79722401780113472</v>
      </c>
      <c r="AI157" s="52">
        <f t="shared" si="19"/>
        <v>0.996311606312966</v>
      </c>
      <c r="BG157" s="102">
        <f>_xll.qlCalendarAdvance(calendar,BG156,"1D",,,trigger)</f>
        <v>42499</v>
      </c>
      <c r="BH157" s="71">
        <f>_xll.qlTenorBasisForwardRate($W$17,BG157,_xll.ohTrigger(trigger,$W$24))</f>
        <v>2.1288742550024835E-4</v>
      </c>
      <c r="BI157" s="71">
        <f>_xll.qlTenorBasisForwardRate($W$17,BG157,_xll.ohTrigger(trigger,$W$24))*_xll.qlInterpolationInterpolate($AI$1,BG157,,trigger)</f>
        <v>2.0971931444576294E-4</v>
      </c>
      <c r="BJ157" s="71">
        <f>_xll.qlIndexFixing($W$9,_xll.qlInterestRateIndexFixingDate($W$9,BG157,trigger),TRUE,trigger)</f>
        <v>2.1007898234829935E-4</v>
      </c>
      <c r="BK157" s="1">
        <f t="shared" si="22"/>
        <v>3.5966790253640643E-7</v>
      </c>
    </row>
    <row r="158" spans="26:63" x14ac:dyDescent="0.2">
      <c r="Z158" s="1">
        <f t="shared" si="20"/>
        <v>155</v>
      </c>
      <c r="AA158" s="44" t="str">
        <f t="shared" si="21"/>
        <v>155M</v>
      </c>
      <c r="AB158" s="45">
        <f>_xll.qlCalendarAdvance(calendar,$AB$3,AA158,,,trigger)</f>
        <v>47000</v>
      </c>
      <c r="AC158" s="45">
        <f>_xll.qlInterestRateIndexMaturity($W$9,AB158,trigger)</f>
        <v>47182</v>
      </c>
      <c r="AD158" s="49">
        <f>_xll.qlTenorBasisValue($W$17,AB158,_xll.ohTrigger(trigger,$W$24))</f>
        <v>1.3861269949652542E-3</v>
      </c>
      <c r="AE158" s="49">
        <f>_xll.qlTenorBasisForwardRate($W$17,AB158,_xll.ohTrigger(trigger,$W$24))</f>
        <v>2.163207783287048E-2</v>
      </c>
      <c r="AF158" s="49">
        <f>_xll.qlTenorBasisForwardRate2($W$17,AB158,AC158,_xll.ohTrigger(trigger,$W$24))</f>
        <v>2.163207783287048E-2</v>
      </c>
      <c r="AG158" s="49">
        <f>_xll.qlIndexFixing($W$9,_xll.qlInterestRateIndexFixingDate($W$9,AB158,trigger),TRUE,trigger)</f>
        <v>2.1540656061421491E-2</v>
      </c>
      <c r="AH158" s="52">
        <f t="shared" si="18"/>
        <v>0.91421771448989275</v>
      </c>
      <c r="AI158" s="52">
        <f t="shared" si="19"/>
        <v>0.99577378686618478</v>
      </c>
      <c r="BG158" s="102">
        <f>_xll.qlCalendarAdvance(calendar,BG157,"1D",,,trigger)</f>
        <v>42500</v>
      </c>
      <c r="BH158" s="71">
        <f>_xll.qlTenorBasisForwardRate($W$17,BG158,_xll.ohTrigger(trigger,$W$24))</f>
        <v>2.1357472841439544E-4</v>
      </c>
      <c r="BI158" s="71">
        <f>_xll.qlTenorBasisForwardRate($W$17,BG158,_xll.ohTrigger(trigger,$W$24))*_xll.qlInterpolationInterpolate($AI$1,BG158,,trigger)</f>
        <v>2.0970840105069273E-4</v>
      </c>
      <c r="BJ158" s="71">
        <f>_xll.qlIndexFixing($W$9,_xll.qlInterestRateIndexFixingDate($W$9,BG158,trigger),TRUE,trigger)</f>
        <v>2.0997673030190411E-4</v>
      </c>
      <c r="BK158" s="1">
        <f t="shared" si="22"/>
        <v>2.6832925121138295E-7</v>
      </c>
    </row>
    <row r="159" spans="26:63" x14ac:dyDescent="0.2">
      <c r="Z159" s="1">
        <f t="shared" si="20"/>
        <v>156</v>
      </c>
      <c r="AA159" s="44" t="str">
        <f t="shared" si="21"/>
        <v>156M</v>
      </c>
      <c r="AB159" s="45">
        <f>_xll.qlCalendarAdvance(calendar,$AB$3,AA159,,,trigger)</f>
        <v>47028</v>
      </c>
      <c r="AC159" s="45">
        <f>_xll.qlInterestRateIndexMaturity($W$9,AB159,trigger)</f>
        <v>47211</v>
      </c>
      <c r="AD159" s="49">
        <f>_xll.qlTenorBasisValue($W$17,AB159,_xll.ohTrigger(trigger,$W$24))</f>
        <v>1.3744923214361725E-3</v>
      </c>
      <c r="AE159" s="49">
        <f>_xll.qlTenorBasisForwardRate($W$17,AB159,_xll.ohTrigger(trigger,$W$24))</f>
        <v>2.1647591117364324E-2</v>
      </c>
      <c r="AF159" s="49">
        <f>_xll.qlTenorBasisForwardRate2($W$17,AB159,AC159,_xll.ohTrigger(trigger,$W$24))</f>
        <v>2.1647591117364324E-2</v>
      </c>
      <c r="AG159" s="49">
        <f>_xll.qlIndexFixing($W$9,_xll.qlInterestRateIndexFixingDate($W$9,AB159,trigger),TRUE,trigger)</f>
        <v>2.1546301614591347E-2</v>
      </c>
      <c r="AH159" s="52">
        <f t="shared" si="18"/>
        <v>1.0128950277297697</v>
      </c>
      <c r="AI159" s="52">
        <f t="shared" si="19"/>
        <v>0.99532098041653561</v>
      </c>
      <c r="BG159" s="102">
        <f>_xll.qlCalendarAdvance(calendar,BG158,"1D",,,trigger)</f>
        <v>42501</v>
      </c>
      <c r="BH159" s="71">
        <f>_xll.qlTenorBasisForwardRate($W$17,BG159,_xll.ohTrigger(trigger,$W$24))</f>
        <v>2.1427303577763361E-4</v>
      </c>
      <c r="BI159" s="71">
        <f>_xll.qlTenorBasisForwardRate($W$17,BG159,_xll.ohTrigger(trigger,$W$24))*_xll.qlInterpolationInterpolate($AI$1,BG159,,trigger)</f>
        <v>2.097038294265693E-4</v>
      </c>
      <c r="BJ159" s="71">
        <f>_xll.qlIndexFixing($W$9,_xll.qlInterestRateIndexFixingDate($W$9,BG159,trigger),TRUE,trigger)</f>
        <v>2.098574131075185E-4</v>
      </c>
      <c r="BK159" s="1">
        <f t="shared" si="22"/>
        <v>1.5358368094919167E-7</v>
      </c>
    </row>
    <row r="160" spans="26:63" x14ac:dyDescent="0.2">
      <c r="Z160" s="1">
        <f t="shared" si="20"/>
        <v>157</v>
      </c>
      <c r="AA160" s="44" t="str">
        <f t="shared" si="21"/>
        <v>157M</v>
      </c>
      <c r="AB160" s="45">
        <f>_xll.qlCalendarAdvance(calendar,$AB$3,AA160,,,trigger)</f>
        <v>47059</v>
      </c>
      <c r="AC160" s="45">
        <f>_xll.qlInterestRateIndexMaturity($W$9,AB160,trigger)</f>
        <v>47240</v>
      </c>
      <c r="AD160" s="49">
        <f>_xll.qlTenorBasisValue($W$17,AB160,_xll.ohTrigger(trigger,$W$24))</f>
        <v>1.3617027019417415E-3</v>
      </c>
      <c r="AE160" s="49">
        <f>_xll.qlTenorBasisForwardRate($W$17,AB160,_xll.ohTrigger(trigger,$W$24))</f>
        <v>2.1660064618164259E-2</v>
      </c>
      <c r="AF160" s="49">
        <f>_xll.qlTenorBasisForwardRate2($W$17,AB160,AC160,_xll.ohTrigger(trigger,$W$24))</f>
        <v>2.1660064618164259E-2</v>
      </c>
      <c r="AG160" s="49">
        <f>_xll.qlIndexFixing($W$9,_xll.qlInterestRateIndexFixingDate($W$9,AB160,trigger),TRUE,trigger)</f>
        <v>2.1548947299015905E-2</v>
      </c>
      <c r="AH160" s="52">
        <f t="shared" si="18"/>
        <v>1.1111731914835443</v>
      </c>
      <c r="AI160" s="52">
        <f t="shared" si="19"/>
        <v>0.99486994516834582</v>
      </c>
      <c r="BG160" s="102">
        <f>_xll.qlCalendarAdvance(calendar,BG159,"1D",,,trigger)</f>
        <v>42502</v>
      </c>
      <c r="BH160" s="71">
        <f>_xll.qlTenorBasisForwardRate($W$17,BG160,_xll.ohTrigger(trigger,$W$24))</f>
        <v>2.1616182899298142E-4</v>
      </c>
      <c r="BI160" s="71">
        <f>_xll.qlTenorBasisForwardRate($W$17,BG160,_xll.ohTrigger(trigger,$W$24))*_xll.qlInterpolationInterpolate($AI$1,BG160,,trigger)</f>
        <v>2.1085602364150755E-4</v>
      </c>
      <c r="BJ160" s="71">
        <f>_xll.qlIndexFixing($W$9,_xll.qlInterestRateIndexFixingDate($W$9,BG160,trigger),TRUE,trigger)</f>
        <v>2.0790144297477112E-4</v>
      </c>
      <c r="BK160" s="1">
        <f t="shared" si="22"/>
        <v>-2.954580666736427E-6</v>
      </c>
    </row>
    <row r="161" spans="26:63" x14ac:dyDescent="0.2">
      <c r="Z161" s="1">
        <f t="shared" si="20"/>
        <v>158</v>
      </c>
      <c r="AA161" s="44" t="str">
        <f t="shared" si="21"/>
        <v>158M</v>
      </c>
      <c r="AB161" s="45">
        <f>_xll.qlCalendarAdvance(calendar,$AB$3,AA161,,,trigger)</f>
        <v>47091</v>
      </c>
      <c r="AC161" s="45">
        <f>_xll.qlInterestRateIndexMaturity($W$9,AB161,trigger)</f>
        <v>47273</v>
      </c>
      <c r="AD161" s="49">
        <f>_xll.qlTenorBasisValue($W$17,AB161,_xll.ohTrigger(trigger,$W$24))</f>
        <v>1.3486018108365609E-3</v>
      </c>
      <c r="AE161" s="49">
        <f>_xll.qlTenorBasisForwardRate($W$17,AB161,_xll.ohTrigger(trigger,$W$24))</f>
        <v>2.1673223929302477E-2</v>
      </c>
      <c r="AF161" s="49">
        <f>_xll.qlTenorBasisForwardRate2($W$17,AB161,AC161,_xll.ohTrigger(trigger,$W$24))</f>
        <v>2.1673223929302477E-2</v>
      </c>
      <c r="AG161" s="49">
        <f>_xll.qlIndexFixing($W$9,_xll.qlInterestRateIndexFixingDate($W$9,AB161,trigger),TRUE,trigger)</f>
        <v>2.155215618426232E-2</v>
      </c>
      <c r="AH161" s="52">
        <f t="shared" si="18"/>
        <v>1.2106774504015705</v>
      </c>
      <c r="AI161" s="52">
        <f t="shared" si="19"/>
        <v>0.99441394849999809</v>
      </c>
      <c r="BG161" s="102">
        <f>_xll.qlCalendarAdvance(calendar,BG160,"1D",,,trigger)</f>
        <v>42503</v>
      </c>
      <c r="BH161" s="71">
        <f>_xll.qlTenorBasisForwardRate($W$17,BG161,_xll.ohTrigger(trigger,$W$24))</f>
        <v>2.1629612297127904E-4</v>
      </c>
      <c r="BI161" s="71">
        <f>_xll.qlTenorBasisForwardRate($W$17,BG161,_xll.ohTrigger(trigger,$W$24))*_xll.qlInterpolationInterpolate($AI$1,BG161,,trigger)</f>
        <v>2.1029026675307429E-4</v>
      </c>
      <c r="BJ161" s="71">
        <f>_xll.qlIndexFixing($W$9,_xll.qlInterestRateIndexFixingDate($W$9,BG161,trigger),TRUE,trigger)</f>
        <v>2.0864701212428984E-4</v>
      </c>
      <c r="BK161" s="1">
        <f t="shared" si="22"/>
        <v>-1.6432546287844586E-6</v>
      </c>
    </row>
    <row r="162" spans="26:63" x14ac:dyDescent="0.2">
      <c r="Z162" s="1">
        <f t="shared" si="20"/>
        <v>159</v>
      </c>
      <c r="AA162" s="44" t="str">
        <f t="shared" si="21"/>
        <v>159M</v>
      </c>
      <c r="AB162" s="45">
        <f>_xll.qlCalendarAdvance(calendar,$AB$3,AA162,,,trigger)</f>
        <v>47120</v>
      </c>
      <c r="AC162" s="45">
        <f>_xll.qlInterestRateIndexMaturity($W$9,AB162,trigger)</f>
        <v>47301</v>
      </c>
      <c r="AD162" s="49">
        <f>_xll.qlTenorBasisValue($W$17,AB162,_xll.ohTrigger(trigger,$W$24))</f>
        <v>1.3368182513884834E-3</v>
      </c>
      <c r="AE162" s="49">
        <f>_xll.qlTenorBasisForwardRate($W$17,AB162,_xll.ohTrigger(trigger,$W$24))</f>
        <v>2.1681632772027372E-2</v>
      </c>
      <c r="AF162" s="49">
        <f>_xll.qlTenorBasisForwardRate2($W$17,AB162,AC162,_xll.ohTrigger(trigger,$W$24))</f>
        <v>2.1681632772027372E-2</v>
      </c>
      <c r="AG162" s="49">
        <f>_xll.qlIndexFixing($W$9,_xll.qlInterestRateIndexFixingDate($W$9,AB162,trigger),TRUE,trigger)</f>
        <v>2.1552439840323994E-2</v>
      </c>
      <c r="AH162" s="52">
        <f t="shared" si="18"/>
        <v>1.2919293170337784</v>
      </c>
      <c r="AI162" s="52">
        <f t="shared" si="19"/>
        <v>0.99404136519321296</v>
      </c>
      <c r="BG162" s="102">
        <f>_xll.qlCalendarAdvance(calendar,BG161,"1D",,,trigger)</f>
        <v>42506</v>
      </c>
      <c r="BH162" s="71">
        <f>_xll.qlTenorBasisForwardRate($W$17,BG162,_xll.ohTrigger(trigger,$W$24))</f>
        <v>2.179220937990346E-4</v>
      </c>
      <c r="BI162" s="71">
        <f>_xll.qlTenorBasisForwardRate($W$17,BG162,_xll.ohTrigger(trigger,$W$24))*_xll.qlInterpolationInterpolate($AI$1,BG162,,trigger)</f>
        <v>2.0976511266812802E-4</v>
      </c>
      <c r="BJ162" s="71">
        <f>_xll.qlIndexFixing($W$9,_xll.qlInterestRateIndexFixingDate($W$9,BG162,trigger),TRUE,trigger)</f>
        <v>2.0913485977470044E-4</v>
      </c>
      <c r="BK162" s="1">
        <f t="shared" si="22"/>
        <v>-6.3025289342757951E-7</v>
      </c>
    </row>
    <row r="163" spans="26:63" x14ac:dyDescent="0.2">
      <c r="Z163" s="1">
        <f t="shared" si="20"/>
        <v>160</v>
      </c>
      <c r="AA163" s="44" t="str">
        <f t="shared" si="21"/>
        <v>160M</v>
      </c>
      <c r="AB163" s="45">
        <f>_xll.qlCalendarAdvance(calendar,$AB$3,AA163,,,trigger)</f>
        <v>47151</v>
      </c>
      <c r="AC163" s="45">
        <f>_xll.qlInterestRateIndexMaturity($W$9,AB163,trigger)</f>
        <v>47332</v>
      </c>
      <c r="AD163" s="49">
        <f>_xll.qlTenorBasisValue($W$17,AB163,_xll.ohTrigger(trigger,$W$24))</f>
        <v>1.3243159572289399E-3</v>
      </c>
      <c r="AE163" s="49">
        <f>_xll.qlTenorBasisForwardRate($W$17,AB163,_xll.ohTrigger(trigger,$W$24))</f>
        <v>2.1689345837524607E-2</v>
      </c>
      <c r="AF163" s="49">
        <f>_xll.qlTenorBasisForwardRate2($W$17,AB163,AC163,_xll.ohTrigger(trigger,$W$24))</f>
        <v>2.1689345837524607E-2</v>
      </c>
      <c r="AG163" s="49">
        <f>_xll.qlIndexFixing($W$9,_xll.qlInterestRateIndexFixingDate($W$9,AB163,trigger),TRUE,trigger)</f>
        <v>2.1551984800146525E-2</v>
      </c>
      <c r="AH163" s="52">
        <f t="shared" si="18"/>
        <v>1.373610373780823</v>
      </c>
      <c r="AI163" s="52">
        <f t="shared" si="19"/>
        <v>0.99366688887682197</v>
      </c>
      <c r="BG163" s="102">
        <f>_xll.qlCalendarAdvance(calendar,BG162,"1D",,,trigger)</f>
        <v>42507</v>
      </c>
      <c r="BH163" s="71">
        <f>_xll.qlTenorBasisForwardRate($W$17,BG163,_xll.ohTrigger(trigger,$W$24))</f>
        <v>2.1868187884782381E-4</v>
      </c>
      <c r="BI163" s="71">
        <f>_xll.qlTenorBasisForwardRate($W$17,BG163,_xll.ohTrigger(trigger,$W$24))*_xll.qlInterpolationInterpolate($AI$1,BG163,,trigger)</f>
        <v>2.0979201863018549E-4</v>
      </c>
      <c r="BJ163" s="71">
        <f>_xll.qlIndexFixing($W$9,_xll.qlInterestRateIndexFixingDate($W$9,BG163,trigger),TRUE,trigger)</f>
        <v>2.0899092431636571E-4</v>
      </c>
      <c r="BK163" s="1">
        <f t="shared" si="22"/>
        <v>-8.010943138197829E-7</v>
      </c>
    </row>
    <row r="164" spans="26:63" x14ac:dyDescent="0.2">
      <c r="Z164" s="1">
        <f t="shared" si="20"/>
        <v>161</v>
      </c>
      <c r="AA164" s="44" t="str">
        <f t="shared" si="21"/>
        <v>161M</v>
      </c>
      <c r="AB164" s="45">
        <f>_xll.qlCalendarAdvance(calendar,$AB$3,AA164,,,trigger)</f>
        <v>47179</v>
      </c>
      <c r="AC164" s="45">
        <f>_xll.qlInterestRateIndexMaturity($W$9,AB164,trigger)</f>
        <v>47364</v>
      </c>
      <c r="AD164" s="49">
        <f>_xll.qlTenorBasisValue($W$17,AB164,_xll.ohTrigger(trigger,$W$24))</f>
        <v>1.3131071416579846E-3</v>
      </c>
      <c r="AE164" s="49">
        <f>_xll.qlTenorBasisForwardRate($W$17,AB164,_xll.ohTrigger(trigger,$W$24))</f>
        <v>2.1697182023055674E-2</v>
      </c>
      <c r="AF164" s="49">
        <f>_xll.qlTenorBasisForwardRate2($W$17,AB164,AC164,_xll.ohTrigger(trigger,$W$24))</f>
        <v>2.1697182023055674E-2</v>
      </c>
      <c r="AG164" s="49">
        <f>_xll.qlIndexFixing($W$9,_xll.qlInterestRateIndexFixingDate($W$9,AB164,trigger),TRUE,trigger)</f>
        <v>2.1552611299521691E-2</v>
      </c>
      <c r="AH164" s="52">
        <f t="shared" si="18"/>
        <v>1.4457072353398284</v>
      </c>
      <c r="AI164" s="52">
        <f t="shared" si="19"/>
        <v>0.99333688939972198</v>
      </c>
      <c r="BG164" s="102">
        <f>_xll.qlCalendarAdvance(calendar,BG163,"1D",,,trigger)</f>
        <v>42508</v>
      </c>
      <c r="BH164" s="71">
        <f>_xll.qlTenorBasisForwardRate($W$17,BG164,_xll.ohTrigger(trigger,$W$24))</f>
        <v>2.1945113755108259E-4</v>
      </c>
      <c r="BI164" s="71">
        <f>_xll.qlTenorBasisForwardRate($W$17,BG164,_xll.ohTrigger(trigger,$W$24))*_xll.qlInterpolationInterpolate($AI$1,BG164,,trigger)</f>
        <v>2.0982308761594069E-4</v>
      </c>
      <c r="BJ164" s="71">
        <f>_xll.qlIndexFixing($W$9,_xll.qlInterestRateIndexFixingDate($W$9,BG164,trigger),TRUE,trigger)</f>
        <v>2.088556923902737E-4</v>
      </c>
      <c r="BK164" s="1">
        <f t="shared" si="22"/>
        <v>-9.6739522566699205E-7</v>
      </c>
    </row>
    <row r="165" spans="26:63" x14ac:dyDescent="0.2">
      <c r="Z165" s="1">
        <f t="shared" si="20"/>
        <v>162</v>
      </c>
      <c r="AA165" s="44" t="str">
        <f t="shared" si="21"/>
        <v>162M</v>
      </c>
      <c r="AB165" s="45">
        <f>_xll.qlCalendarAdvance(calendar,$AB$3,AA165,,,trigger)</f>
        <v>47211</v>
      </c>
      <c r="AC165" s="45">
        <f>_xll.qlInterestRateIndexMaturity($W$9,AB165,trigger)</f>
        <v>47394</v>
      </c>
      <c r="AD165" s="49">
        <f>_xll.qlTenorBasisValue($W$17,AB165,_xll.ohTrigger(trigger,$W$24))</f>
        <v>1.3003943640408164E-3</v>
      </c>
      <c r="AE165" s="49">
        <f>_xll.qlTenorBasisForwardRate($W$17,AB165,_xll.ohTrigger(trigger,$W$24))</f>
        <v>2.1699328758080227E-2</v>
      </c>
      <c r="AF165" s="49">
        <f>_xll.qlTenorBasisForwardRate2($W$17,AB165,AC165,_xll.ohTrigger(trigger,$W$24))</f>
        <v>2.1699328758080227E-2</v>
      </c>
      <c r="AG165" s="49">
        <f>_xll.qlIndexFixing($W$9,_xll.qlInterestRateIndexFixingDate($W$9,AB165,trigger),TRUE,trigger)</f>
        <v>2.1548016986777063E-2</v>
      </c>
      <c r="AH165" s="52">
        <f t="shared" si="18"/>
        <v>1.5131177130316489</v>
      </c>
      <c r="AI165" s="52">
        <f t="shared" si="19"/>
        <v>0.99302689161539981</v>
      </c>
      <c r="BG165" s="102">
        <f>_xll.qlCalendarAdvance(calendar,BG164,"1D",,,trigger)</f>
        <v>42509</v>
      </c>
      <c r="BH165" s="71">
        <f>_xll.qlTenorBasisForwardRate($W$17,BG165,_xll.ohTrigger(trigger,$W$24))</f>
        <v>2.2148068687313511E-4</v>
      </c>
      <c r="BI165" s="71">
        <f>_xll.qlTenorBasisForwardRate($W$17,BG165,_xll.ohTrigger(trigger,$W$24))*_xll.qlInterpolationInterpolate($AI$1,BG165,,trigger)</f>
        <v>2.1105013828880058E-4</v>
      </c>
      <c r="BJ165" s="71">
        <f>_xll.qlIndexFixing($W$9,_xll.qlInterestRateIndexFixingDate($W$9,BG165,trigger),TRUE,trigger)</f>
        <v>2.0685891780793152E-4</v>
      </c>
      <c r="BK165" s="1">
        <f t="shared" si="22"/>
        <v>-4.1912204808690638E-6</v>
      </c>
    </row>
    <row r="166" spans="26:63" x14ac:dyDescent="0.2">
      <c r="Z166" s="1">
        <f t="shared" si="20"/>
        <v>163</v>
      </c>
      <c r="AA166" s="44" t="str">
        <f t="shared" si="21"/>
        <v>163M</v>
      </c>
      <c r="AB166" s="45">
        <f>_xll.qlCalendarAdvance(calendar,$AB$3,AA166,,,trigger)</f>
        <v>47240</v>
      </c>
      <c r="AC166" s="45">
        <f>_xll.qlInterestRateIndexMaturity($W$9,AB166,trigger)</f>
        <v>47424</v>
      </c>
      <c r="AD166" s="49">
        <f>_xll.qlTenorBasisValue($W$17,AB166,_xll.ohTrigger(trigger,$W$24))</f>
        <v>1.2889631714749867E-3</v>
      </c>
      <c r="AE166" s="49">
        <f>_xll.qlTenorBasisForwardRate($W$17,AB166,_xll.ohTrigger(trigger,$W$24))</f>
        <v>2.1701104652908379E-2</v>
      </c>
      <c r="AF166" s="49">
        <f>_xll.qlTenorBasisForwardRate2($W$17,AB166,AC166,_xll.ohTrigger(trigger,$W$24))</f>
        <v>2.1701104652908379E-2</v>
      </c>
      <c r="AG166" s="49">
        <f>_xll.qlIndexFixing($W$9,_xll.qlInterestRateIndexFixingDate($W$9,AB166,trigger),TRUE,trigger)</f>
        <v>2.1544095869410775E-2</v>
      </c>
      <c r="AH166" s="52">
        <f t="shared" si="18"/>
        <v>1.5700878349760374</v>
      </c>
      <c r="AI166" s="52">
        <f t="shared" si="19"/>
        <v>0.99276494049455855</v>
      </c>
      <c r="BG166" s="102">
        <f>_xll.qlCalendarAdvance(calendar,BG165,"1D",,,trigger)</f>
        <v>42510</v>
      </c>
      <c r="BH166" s="71">
        <f>_xll.qlTenorBasisForwardRate($W$17,BG166,_xll.ohTrigger(trigger,$W$24))</f>
        <v>2.2164580928813357E-4</v>
      </c>
      <c r="BI166" s="71">
        <f>_xll.qlTenorBasisForwardRate($W$17,BG166,_xll.ohTrigger(trigger,$W$24))*_xll.qlInterpolationInterpolate($AI$1,BG166,,trigger)</f>
        <v>2.1049349683507543E-4</v>
      </c>
      <c r="BJ166" s="71">
        <f>_xll.qlIndexFixing($W$9,_xll.qlInterestRateIndexFixingDate($W$9,BG166,trigger),TRUE,trigger)</f>
        <v>2.0770002187245267E-4</v>
      </c>
      <c r="BK166" s="1">
        <f t="shared" si="22"/>
        <v>-2.7934749626227649E-6</v>
      </c>
    </row>
    <row r="167" spans="26:63" x14ac:dyDescent="0.2">
      <c r="Z167" s="1">
        <f t="shared" si="20"/>
        <v>164</v>
      </c>
      <c r="AA167" s="44" t="str">
        <f t="shared" si="21"/>
        <v>164M</v>
      </c>
      <c r="AB167" s="45">
        <f>_xll.qlCalendarAdvance(calendar,$AB$3,AA167,,,trigger)</f>
        <v>47273</v>
      </c>
      <c r="AC167" s="45">
        <f>_xll.qlInterestRateIndexMaturity($W$9,AB167,trigger)</f>
        <v>47456</v>
      </c>
      <c r="AD167" s="49">
        <f>_xll.qlTenorBasisValue($W$17,AB167,_xll.ohTrigger(trigger,$W$24))</f>
        <v>1.2760591909113694E-3</v>
      </c>
      <c r="AE167" s="49">
        <f>_xll.qlTenorBasisForwardRate($W$17,AB167,_xll.ohTrigger(trigger,$W$24))</f>
        <v>2.1699436457660193E-2</v>
      </c>
      <c r="AF167" s="49">
        <f>_xll.qlTenorBasisForwardRate2($W$17,AB167,AC167,_xll.ohTrigger(trigger,$W$24))</f>
        <v>2.1699436457660193E-2</v>
      </c>
      <c r="AG167" s="49">
        <f>_xll.qlIndexFixing($W$9,_xll.qlInterestRateIndexFixingDate($W$9,AB167,trigger),TRUE,trigger)</f>
        <v>2.1536969616503407E-2</v>
      </c>
      <c r="AH167" s="52">
        <f t="shared" si="18"/>
        <v>1.6246684115678658</v>
      </c>
      <c r="AI167" s="52">
        <f t="shared" si="19"/>
        <v>0.99251285435574377</v>
      </c>
      <c r="BG167" s="102">
        <f>_xll.qlCalendarAdvance(calendar,BG166,"1D",,,trigger)</f>
        <v>42513</v>
      </c>
      <c r="BH167" s="71">
        <f>_xll.qlTenorBasisForwardRate($W$17,BG167,_xll.ohTrigger(trigger,$W$24))</f>
        <v>2.2343161075517209E-4</v>
      </c>
      <c r="BI167" s="71">
        <f>_xll.qlTenorBasisForwardRate($W$17,BG167,_xll.ohTrigger(trigger,$W$24))*_xll.qlInterpolationInterpolate($AI$1,BG167,,trigger)</f>
        <v>2.1003022378369309E-4</v>
      </c>
      <c r="BJ167" s="71">
        <f>_xll.qlIndexFixing($W$9,_xll.qlInterestRateIndexFixingDate($W$9,BG167,trigger),TRUE,trigger)</f>
        <v>2.0843601302162511E-4</v>
      </c>
      <c r="BK167" s="1">
        <f t="shared" si="22"/>
        <v>-1.5942107620679801E-6</v>
      </c>
    </row>
    <row r="168" spans="26:63" x14ac:dyDescent="0.2">
      <c r="Z168" s="1">
        <f t="shared" si="20"/>
        <v>165</v>
      </c>
      <c r="AA168" s="44" t="str">
        <f t="shared" si="21"/>
        <v>165M</v>
      </c>
      <c r="AB168" s="45">
        <f>_xll.qlCalendarAdvance(calendar,$AB$3,AA168,,,trigger)</f>
        <v>47301</v>
      </c>
      <c r="AC168" s="45">
        <f>_xll.qlInterestRateIndexMaturity($W$9,AB168,trigger)</f>
        <v>47485</v>
      </c>
      <c r="AD168" s="49">
        <f>_xll.qlTenorBasisValue($W$17,AB168,_xll.ohTrigger(trigger,$W$24))</f>
        <v>1.2651971816496936E-3</v>
      </c>
      <c r="AE168" s="49">
        <f>_xll.qlTenorBasisForwardRate($W$17,AB168,_xll.ohTrigger(trigger,$W$24))</f>
        <v>2.1697113290523862E-2</v>
      </c>
      <c r="AF168" s="49">
        <f>_xll.qlTenorBasisForwardRate2($W$17,AB168,AC168,_xll.ohTrigger(trigger,$W$24))</f>
        <v>2.1697113290523862E-2</v>
      </c>
      <c r="AG168" s="49">
        <f>_xll.qlIndexFixing($W$9,_xll.qlInterestRateIndexFixingDate($W$9,AB168,trigger),TRUE,trigger)</f>
        <v>2.153059871416254E-2</v>
      </c>
      <c r="AH168" s="52">
        <f t="shared" si="18"/>
        <v>1.6651457636132281</v>
      </c>
      <c r="AI168" s="52">
        <f t="shared" si="19"/>
        <v>0.99232549629382971</v>
      </c>
      <c r="BG168" s="102">
        <f>_xll.qlCalendarAdvance(calendar,BG167,"1D",,,trigger)</f>
        <v>42514</v>
      </c>
      <c r="BH168" s="71">
        <f>_xll.qlTenorBasisForwardRate($W$17,BG168,_xll.ohTrigger(trigger,$W$24))</f>
        <v>2.2425293462017802E-4</v>
      </c>
      <c r="BI168" s="71">
        <f>_xll.qlTenorBasisForwardRate($W$17,BG168,_xll.ohTrigger(trigger,$W$24))*_xll.qlInterpolationInterpolate($AI$1,BG168,,trigger)</f>
        <v>2.1007989897163615E-4</v>
      </c>
      <c r="BJ168" s="71">
        <f>_xll.qlIndexFixing($W$9,_xll.qlInterestRateIndexFixingDate($W$9,BG168,trigger),TRUE,trigger)</f>
        <v>2.0842832537501884E-4</v>
      </c>
      <c r="BK168" s="1">
        <f t="shared" si="22"/>
        <v>-1.6515735966173082E-6</v>
      </c>
    </row>
    <row r="169" spans="26:63" x14ac:dyDescent="0.2">
      <c r="Z169" s="1">
        <f t="shared" si="20"/>
        <v>166</v>
      </c>
      <c r="AA169" s="44" t="str">
        <f t="shared" si="21"/>
        <v>166M</v>
      </c>
      <c r="AB169" s="45">
        <f>_xll.qlCalendarAdvance(calendar,$AB$3,AA169,,,trigger)</f>
        <v>47332</v>
      </c>
      <c r="AC169" s="45">
        <f>_xll.qlInterestRateIndexMaturity($W$9,AB169,trigger)</f>
        <v>47518</v>
      </c>
      <c r="AD169" s="49">
        <f>_xll.qlTenorBasisValue($W$17,AB169,_xll.ohTrigger(trigger,$W$24))</f>
        <v>1.2532644025150664E-3</v>
      </c>
      <c r="AE169" s="49">
        <f>_xll.qlTenorBasisForwardRate($W$17,AB169,_xll.ohTrigger(trigger,$W$24))</f>
        <v>2.1692789623412926E-2</v>
      </c>
      <c r="AF169" s="49">
        <f>_xll.qlTenorBasisForwardRate2($W$17,AB169,AC169,_xll.ohTrigger(trigger,$W$24))</f>
        <v>2.1692789623412926E-2</v>
      </c>
      <c r="AG169" s="49">
        <f>_xll.qlIndexFixing($W$9,_xll.qlInterestRateIndexFixingDate($W$9,AB169,trigger),TRUE,trigger)</f>
        <v>2.1522573433606959E-2</v>
      </c>
      <c r="AH169" s="52">
        <f t="shared" si="18"/>
        <v>1.7021618980596689</v>
      </c>
      <c r="AI169" s="52">
        <f t="shared" si="19"/>
        <v>0.99215332869764927</v>
      </c>
      <c r="BG169" s="102">
        <f>_xll.qlCalendarAdvance(calendar,BG168,"1D",,,trigger)</f>
        <v>42515</v>
      </c>
      <c r="BH169" s="71">
        <f>_xll.qlTenorBasisForwardRate($W$17,BG169,_xll.ohTrigger(trigger,$W$24))</f>
        <v>2.2508212542489235E-4</v>
      </c>
      <c r="BI169" s="71">
        <f>_xll.qlTenorBasisForwardRate($W$17,BG169,_xll.ohTrigger(trigger,$W$24))*_xll.qlInterpolationInterpolate($AI$1,BG169,,trigger)</f>
        <v>2.1013162709816258E-4</v>
      </c>
      <c r="BJ169" s="71">
        <f>_xll.qlIndexFixing($W$9,_xll.qlInterestRateIndexFixingDate($W$9,BG169,trigger),TRUE,trigger)</f>
        <v>2.0845429343880511E-4</v>
      </c>
      <c r="BK169" s="1">
        <f t="shared" si="22"/>
        <v>-1.6773336593574719E-6</v>
      </c>
    </row>
    <row r="170" spans="26:63" x14ac:dyDescent="0.2">
      <c r="Z170" s="1">
        <f t="shared" si="20"/>
        <v>167</v>
      </c>
      <c r="AA170" s="44" t="str">
        <f t="shared" si="21"/>
        <v>167M</v>
      </c>
      <c r="AB170" s="45">
        <f>_xll.qlCalendarAdvance(calendar,$AB$3,AA170,,,trigger)</f>
        <v>47364</v>
      </c>
      <c r="AC170" s="45">
        <f>_xll.qlInterestRateIndexMaturity($W$9,AB170,trigger)</f>
        <v>47546</v>
      </c>
      <c r="AD170" s="49">
        <f>_xll.qlTenorBasisValue($W$17,AB170,_xll.ohTrigger(trigger,$W$24))</f>
        <v>1.2410492409295514E-3</v>
      </c>
      <c r="AE170" s="49">
        <f>_xll.qlTenorBasisForwardRate($W$17,AB170,_xll.ohTrigger(trigger,$W$24))</f>
        <v>2.1682950350083791E-2</v>
      </c>
      <c r="AF170" s="49">
        <f>_xll.qlTenorBasisForwardRate2($W$17,AB170,AC170,_xll.ohTrigger(trigger,$W$24))</f>
        <v>2.1682950350083791E-2</v>
      </c>
      <c r="AG170" s="49">
        <f>_xll.qlIndexFixing($W$9,_xll.qlInterestRateIndexFixingDate($W$9,AB170,trigger),TRUE,trigger)</f>
        <v>2.1510071665191383E-2</v>
      </c>
      <c r="AH170" s="52">
        <f t="shared" si="18"/>
        <v>1.7287868489240799</v>
      </c>
      <c r="AI170" s="52">
        <f t="shared" si="19"/>
        <v>0.9920269759372603</v>
      </c>
      <c r="BG170" s="102">
        <f>_xll.qlCalendarAdvance(calendar,BG169,"1D",,,trigger)</f>
        <v>42516</v>
      </c>
      <c r="BH170" s="71">
        <f>_xll.qlTenorBasisForwardRate($W$17,BG170,_xll.ohTrigger(trigger,$W$24))</f>
        <v>2.272024168867919E-4</v>
      </c>
      <c r="BI170" s="71">
        <f>_xll.qlTenorBasisForwardRate($W$17,BG170,_xll.ohTrigger(trigger,$W$24))*_xll.qlInterpolationInterpolate($AI$1,BG170,,trigger)</f>
        <v>2.1137919669313876E-4</v>
      </c>
      <c r="BJ170" s="71">
        <f>_xll.qlIndexFixing($W$9,_xll.qlInterestRateIndexFixingDate($W$9,BG170,trigger),TRUE,trigger)</f>
        <v>2.0760171788830066E-4</v>
      </c>
      <c r="BK170" s="1">
        <f t="shared" si="22"/>
        <v>-3.7774788048380913E-6</v>
      </c>
    </row>
    <row r="171" spans="26:63" x14ac:dyDescent="0.2">
      <c r="Z171" s="1">
        <f t="shared" si="20"/>
        <v>168</v>
      </c>
      <c r="AA171" s="44" t="str">
        <f t="shared" si="21"/>
        <v>168M</v>
      </c>
      <c r="AB171" s="45">
        <f>_xll.qlCalendarAdvance(calendar,$AB$3,AA171,,,trigger)</f>
        <v>47393</v>
      </c>
      <c r="AC171" s="45">
        <f>_xll.qlInterestRateIndexMaturity($W$9,AB171,trigger)</f>
        <v>47575</v>
      </c>
      <c r="AD171" s="49">
        <f>_xll.qlTenorBasisValue($W$17,AB171,_xll.ohTrigger(trigger,$W$24))</f>
        <v>1.2300692259338594E-3</v>
      </c>
      <c r="AE171" s="49">
        <f>_xll.qlTenorBasisForwardRate($W$17,AB171,_xll.ohTrigger(trigger,$W$24))</f>
        <v>2.1673813104152045E-2</v>
      </c>
      <c r="AF171" s="49">
        <f>_xll.qlTenorBasisForwardRate2($W$17,AB171,AC171,_xll.ohTrigger(trigger,$W$24))</f>
        <v>2.1673813104152045E-2</v>
      </c>
      <c r="AG171" s="49">
        <f>_xll.qlIndexFixing($W$9,_xll.qlInterestRateIndexFixingDate($W$9,AB171,trigger),TRUE,trigger)</f>
        <v>2.1499157398810604E-2</v>
      </c>
      <c r="AH171" s="52">
        <f t="shared" si="18"/>
        <v>1.7465570534144077</v>
      </c>
      <c r="AI171" s="52">
        <f t="shared" si="19"/>
        <v>0.99194162538441466</v>
      </c>
      <c r="BG171" s="102">
        <f>_xll.qlCalendarAdvance(calendar,BG170,"1D",,,trigger)</f>
        <v>42517</v>
      </c>
      <c r="BH171" s="71">
        <f>_xll.qlTenorBasisForwardRate($W$17,BG171,_xll.ohTrigger(trigger,$W$24))</f>
        <v>2.2740652066286928E-4</v>
      </c>
      <c r="BI171" s="71">
        <f>_xll.qlTenorBasisForwardRate($W$17,BG171,_xll.ohTrigger(trigger,$W$24))*_xll.qlInterpolationInterpolate($AI$1,BG171,,trigger)</f>
        <v>2.1083654145712669E-4</v>
      </c>
      <c r="BJ171" s="71">
        <f>_xll.qlIndexFixing($W$9,_xll.qlInterestRateIndexFixingDate($W$9,BG171,trigger),TRUE,trigger)</f>
        <v>2.0821366593422284E-4</v>
      </c>
      <c r="BK171" s="1">
        <f t="shared" si="22"/>
        <v>-2.6228755229038535E-6</v>
      </c>
    </row>
    <row r="172" spans="26:63" x14ac:dyDescent="0.2">
      <c r="Z172" s="1">
        <f t="shared" si="20"/>
        <v>169</v>
      </c>
      <c r="AA172" s="44" t="str">
        <f t="shared" si="21"/>
        <v>169M</v>
      </c>
      <c r="AB172" s="45">
        <f>_xll.qlCalendarAdvance(calendar,$AB$3,AA172,,,trigger)</f>
        <v>47424</v>
      </c>
      <c r="AC172" s="45">
        <f>_xll.qlInterestRateIndexMaturity($W$9,AB172,trigger)</f>
        <v>47605</v>
      </c>
      <c r="AD172" s="49">
        <f>_xll.qlTenorBasisValue($W$17,AB172,_xll.ohTrigger(trigger,$W$24))</f>
        <v>1.2184265404315095E-3</v>
      </c>
      <c r="AE172" s="49">
        <f>_xll.qlTenorBasisForwardRate($W$17,AB172,_xll.ohTrigger(trigger,$W$24))</f>
        <v>2.1661455844955928E-2</v>
      </c>
      <c r="AF172" s="49">
        <f>_xll.qlTenorBasisForwardRate2($W$17,AB172,AC172,_xll.ohTrigger(trigger,$W$24))</f>
        <v>2.1661455844955928E-2</v>
      </c>
      <c r="AG172" s="49">
        <f>_xll.qlIndexFixing($W$9,_xll.qlInterestRateIndexFixingDate($W$9,AB172,trigger),TRUE,trigger)</f>
        <v>2.1485779297016391E-2</v>
      </c>
      <c r="AH172" s="52">
        <f t="shared" si="18"/>
        <v>1.7567654793953711</v>
      </c>
      <c r="AI172" s="52">
        <f t="shared" si="19"/>
        <v>0.99188990115913911</v>
      </c>
      <c r="BG172" s="102">
        <f>_xll.qlCalendarAdvance(calendar,BG171,"1D",,,trigger)</f>
        <v>42520</v>
      </c>
      <c r="BH172" s="71">
        <f>_xll.qlTenorBasisForwardRate($W$17,BG172,_xll.ohTrigger(trigger,$W$24))</f>
        <v>2.2933777883238845E-4</v>
      </c>
      <c r="BI172" s="71">
        <f>_xll.qlTenorBasisForwardRate($W$17,BG172,_xll.ohTrigger(trigger,$W$24))*_xll.qlInterpolationInterpolate($AI$1,BG172,,trigger)</f>
        <v>2.1041078159108109E-4</v>
      </c>
      <c r="BJ172" s="71">
        <f>_xll.qlIndexFixing($W$9,_xll.qlInterestRateIndexFixingDate($W$9,BG172,trigger),TRUE,trigger)</f>
        <v>2.0921081454804087E-4</v>
      </c>
      <c r="BK172" s="1">
        <f t="shared" si="22"/>
        <v>-1.1999670430402226E-6</v>
      </c>
    </row>
    <row r="173" spans="26:63" x14ac:dyDescent="0.2">
      <c r="Z173" s="1">
        <f t="shared" si="20"/>
        <v>170</v>
      </c>
      <c r="AA173" s="44" t="str">
        <f t="shared" si="21"/>
        <v>170M</v>
      </c>
      <c r="AB173" s="45">
        <f>_xll.qlCalendarAdvance(calendar,$AB$3,AA173,,,trigger)</f>
        <v>47455</v>
      </c>
      <c r="AC173" s="45">
        <f>_xll.qlInterestRateIndexMaturity($W$9,AB173,trigger)</f>
        <v>47637</v>
      </c>
      <c r="AD173" s="49">
        <f>_xll.qlTenorBasisValue($W$17,AB173,_xll.ohTrigger(trigger,$W$24))</f>
        <v>1.2068815224802536E-3</v>
      </c>
      <c r="AE173" s="49">
        <f>_xll.qlTenorBasisForwardRate($W$17,AB173,_xll.ohTrigger(trigger,$W$24))</f>
        <v>2.1647636793867428E-2</v>
      </c>
      <c r="AF173" s="49">
        <f>_xll.qlTenorBasisForwardRate2($W$17,AB173,AC173,_xll.ohTrigger(trigger,$W$24))</f>
        <v>2.1647636793867428E-2</v>
      </c>
      <c r="AG173" s="49">
        <f>_xll.qlIndexFixing($W$9,_xll.qlInterestRateIndexFixingDate($W$9,AB173,trigger),TRUE,trigger)</f>
        <v>2.1471854983729763E-2</v>
      </c>
      <c r="AH173" s="52">
        <f t="shared" si="18"/>
        <v>1.7578181013766514</v>
      </c>
      <c r="AI173" s="52">
        <f t="shared" si="19"/>
        <v>0.99187986144577855</v>
      </c>
      <c r="BG173" s="102">
        <f>_xll.qlCalendarAdvance(calendar,BG172,"1D",,,trigger)</f>
        <v>42521</v>
      </c>
      <c r="BH173" s="71">
        <f>_xll.qlTenorBasisForwardRate($W$17,BG173,_xll.ohTrigger(trigger,$W$24))</f>
        <v>2.2956343591745427E-4</v>
      </c>
      <c r="BI173" s="71">
        <f>_xll.qlTenorBasisForwardRate($W$17,BG173,_xll.ohTrigger(trigger,$W$24))*_xll.qlInterpolationInterpolate($AI$1,BG173,,trigger)</f>
        <v>2.0987832290590895E-4</v>
      </c>
      <c r="BJ173" s="71">
        <f>_xll.qlIndexFixing($W$9,_xll.qlInterestRateIndexFixingDate($W$9,BG173,trigger),TRUE,trigger)</f>
        <v>2.0953649795590982E-4</v>
      </c>
      <c r="BK173" s="1">
        <f t="shared" si="22"/>
        <v>-3.4182494999912918E-7</v>
      </c>
    </row>
    <row r="174" spans="26:63" x14ac:dyDescent="0.2">
      <c r="Z174" s="1">
        <f t="shared" si="20"/>
        <v>171</v>
      </c>
      <c r="AA174" s="44" t="str">
        <f t="shared" si="21"/>
        <v>171M</v>
      </c>
      <c r="AB174" s="45">
        <f>_xll.qlCalendarAdvance(calendar,$AB$3,AA174,,,trigger)</f>
        <v>47485</v>
      </c>
      <c r="AC174" s="45">
        <f>_xll.qlInterestRateIndexMaturity($W$9,AB174,trigger)</f>
        <v>47666</v>
      </c>
      <c r="AD174" s="49">
        <f>_xll.qlTenorBasisValue($W$17,AB174,_xll.ohTrigger(trigger,$W$24))</f>
        <v>1.1958018400826094E-3</v>
      </c>
      <c r="AE174" s="49">
        <f>_xll.qlTenorBasisForwardRate($W$17,AB174,_xll.ohTrigger(trigger,$W$24))</f>
        <v>2.1631378584830781E-2</v>
      </c>
      <c r="AF174" s="49">
        <f>_xll.qlTenorBasisForwardRate2($W$17,AB174,AC174,_xll.ohTrigger(trigger,$W$24))</f>
        <v>2.1631378584830781E-2</v>
      </c>
      <c r="AG174" s="49">
        <f>_xll.qlIndexFixing($W$9,_xll.qlInterestRateIndexFixingDate($W$9,AB174,trigger),TRUE,trigger)</f>
        <v>2.1456378159068718E-2</v>
      </c>
      <c r="AH174" s="52">
        <f t="shared" si="18"/>
        <v>1.7500042576206256</v>
      </c>
      <c r="AI174" s="52">
        <f t="shared" si="19"/>
        <v>0.99190988105192779</v>
      </c>
      <c r="BG174" s="102">
        <f>_xll.qlCalendarAdvance(calendar,BG173,"1D",,,trigger)</f>
        <v>42522</v>
      </c>
      <c r="BH174" s="71">
        <f>_xll.qlTenorBasisForwardRate($W$17,BG174,_xll.ohTrigger(trigger,$W$24))</f>
        <v>2.3044186124861725E-4</v>
      </c>
      <c r="BI174" s="71">
        <f>_xll.qlTenorBasisForwardRate($W$17,BG174,_xll.ohTrigger(trigger,$W$24))*_xll.qlInterpolationInterpolate($AI$1,BG174,,trigger)</f>
        <v>2.0993910087223661E-4</v>
      </c>
      <c r="BJ174" s="71">
        <f>_xll.qlIndexFixing($W$9,_xll.qlInterestRateIndexFixingDate($W$9,BG174,trigger),TRUE,trigger)</f>
        <v>2.0974333955200121E-4</v>
      </c>
      <c r="BK174" s="1">
        <f t="shared" si="22"/>
        <v>-1.9576132023540419E-7</v>
      </c>
    </row>
    <row r="175" spans="26:63" x14ac:dyDescent="0.2">
      <c r="Z175" s="1">
        <f t="shared" si="20"/>
        <v>172</v>
      </c>
      <c r="AA175" s="44" t="str">
        <f t="shared" si="21"/>
        <v>172M</v>
      </c>
      <c r="AB175" s="45">
        <f>_xll.qlCalendarAdvance(calendar,$AB$3,AA175,,,trigger)</f>
        <v>47518</v>
      </c>
      <c r="AC175" s="45">
        <f>_xll.qlInterestRateIndexMaturity($W$9,AB175,trigger)</f>
        <v>47700</v>
      </c>
      <c r="AD175" s="49">
        <f>_xll.qlTenorBasisValue($W$17,AB175,_xll.ohTrigger(trigger,$W$24))</f>
        <v>1.1837196326040386E-3</v>
      </c>
      <c r="AE175" s="49">
        <f>_xll.qlTenorBasisForwardRate($W$17,AB175,_xll.ohTrigger(trigger,$W$24))</f>
        <v>2.1611714860958746E-2</v>
      </c>
      <c r="AF175" s="49">
        <f>_xll.qlTenorBasisForwardRate2($W$17,AB175,AC175,_xll.ohTrigger(trigger,$W$24))</f>
        <v>2.1611714860958746E-2</v>
      </c>
      <c r="AG175" s="49">
        <f>_xll.qlIndexFixing($W$9,_xll.qlInterestRateIndexFixingDate($W$9,AB175,trigger),TRUE,trigger)</f>
        <v>2.1438681022433976E-2</v>
      </c>
      <c r="AH175" s="52">
        <f t="shared" si="18"/>
        <v>1.7303383852476997</v>
      </c>
      <c r="AI175" s="52">
        <f t="shared" si="19"/>
        <v>0.99199351649612255</v>
      </c>
      <c r="BG175" s="102">
        <f>_xll.qlCalendarAdvance(calendar,BG174,"1D",,,trigger)</f>
        <v>42523</v>
      </c>
      <c r="BH175" s="71">
        <f>_xll.qlTenorBasisForwardRate($W$17,BG175,_xll.ohTrigger(trigger,$W$24))</f>
        <v>2.3132665412452306E-4</v>
      </c>
      <c r="BI175" s="71">
        <f>_xll.qlTenorBasisForwardRate($W$17,BG175,_xll.ohTrigger(trigger,$W$24))*_xll.qlInterpolationInterpolate($AI$1,BG175,,trigger)</f>
        <v>2.0999999999965038E-4</v>
      </c>
      <c r="BJ175" s="71">
        <f>_xll.qlIndexFixing($W$9,_xll.qlInterestRateIndexFixingDate($W$9,BG175,trigger),TRUE,trigger)</f>
        <v>2.0999999999965038E-4</v>
      </c>
      <c r="BK175" s="1">
        <f t="shared" si="22"/>
        <v>0</v>
      </c>
    </row>
    <row r="176" spans="26:63" x14ac:dyDescent="0.2">
      <c r="Z176" s="1">
        <f t="shared" si="20"/>
        <v>173</v>
      </c>
      <c r="AA176" s="44" t="str">
        <f t="shared" si="21"/>
        <v>173M</v>
      </c>
      <c r="AB176" s="45">
        <f>_xll.qlCalendarAdvance(calendar,$AB$3,AA176,,,trigger)</f>
        <v>47546</v>
      </c>
      <c r="AC176" s="45">
        <f>_xll.qlInterestRateIndexMaturity($W$9,AB176,trigger)</f>
        <v>47730</v>
      </c>
      <c r="AD176" s="49">
        <f>_xll.qlTenorBasisValue($W$17,AB176,_xll.ohTrigger(trigger,$W$24))</f>
        <v>1.1735545784247073E-3</v>
      </c>
      <c r="AE176" s="49">
        <f>_xll.qlTenorBasisForwardRate($W$17,AB176,_xll.ohTrigger(trigger,$W$24))</f>
        <v>2.1593219960530461E-2</v>
      </c>
      <c r="AF176" s="49">
        <f>_xll.qlTenorBasisForwardRate2($W$17,AB176,AC176,_xll.ohTrigger(trigger,$W$24))</f>
        <v>2.1593219960530461E-2</v>
      </c>
      <c r="AG176" s="49">
        <f>_xll.qlIndexFixing($W$9,_xll.qlInterestRateIndexFixingDate($W$9,AB176,trigger),TRUE,trigger)</f>
        <v>2.1422836557826803E-2</v>
      </c>
      <c r="AH176" s="52">
        <f t="shared" si="18"/>
        <v>1.7038340270365826</v>
      </c>
      <c r="AI176" s="52">
        <f t="shared" si="19"/>
        <v>0.99210940271922865</v>
      </c>
      <c r="BG176" s="102">
        <f>_xll.qlCalendarAdvance(calendar,BG175,"1D",,,trigger)</f>
        <v>42524</v>
      </c>
      <c r="BH176" s="71">
        <f>_xll.qlTenorBasisForwardRate($W$17,BG176,_xll.ohTrigger(trigger,$W$24))</f>
        <v>2.3349709938012719E-4</v>
      </c>
      <c r="BI176" s="71">
        <f>_xll.qlTenorBasisForwardRate($W$17,BG176,_xll.ohTrigger(trigger,$W$24))*_xll.qlInterpolationInterpolate($AI$1,BG176,,trigger)</f>
        <v>2.1194219363119217E-4</v>
      </c>
      <c r="BJ176" s="71">
        <f>_xll.qlIndexFixing($W$9,_xll.qlInterestRateIndexFixingDate($W$9,BG176,trigger),TRUE,trigger)</f>
        <v>2.1130044668220312E-4</v>
      </c>
      <c r="BK176" s="1">
        <f t="shared" si="22"/>
        <v>-6.4174694898905304E-7</v>
      </c>
    </row>
    <row r="177" spans="26:63" x14ac:dyDescent="0.2">
      <c r="Z177" s="1">
        <f t="shared" si="20"/>
        <v>174</v>
      </c>
      <c r="AA177" s="44" t="str">
        <f t="shared" si="21"/>
        <v>174M</v>
      </c>
      <c r="AB177" s="45">
        <f>_xll.qlCalendarAdvance(calendar,$AB$3,AA177,,,trigger)</f>
        <v>47575</v>
      </c>
      <c r="AC177" s="45">
        <f>_xll.qlInterestRateIndexMaturity($W$9,AB177,trigger)</f>
        <v>47758</v>
      </c>
      <c r="AD177" s="49">
        <f>_xll.qlTenorBasisValue($W$17,AB177,_xll.ohTrigger(trigger,$W$24))</f>
        <v>1.1631100926801788E-3</v>
      </c>
      <c r="AE177" s="49">
        <f>_xll.qlTenorBasisForwardRate($W$17,AB177,_xll.ohTrigger(trigger,$W$24))</f>
        <v>2.157127746434168E-2</v>
      </c>
      <c r="AF177" s="49">
        <f>_xll.qlTenorBasisForwardRate2($W$17,AB177,AC177,_xll.ohTrigger(trigger,$W$24))</f>
        <v>2.157127746434168E-2</v>
      </c>
      <c r="AG177" s="49">
        <f>_xll.qlIndexFixing($W$9,_xll.qlInterestRateIndexFixingDate($W$9,AB177,trigger),TRUE,trigger)</f>
        <v>2.1404351180645934E-2</v>
      </c>
      <c r="AH177" s="52">
        <f t="shared" si="18"/>
        <v>1.6692628369574525</v>
      </c>
      <c r="AI177" s="52">
        <f t="shared" si="19"/>
        <v>0.99226164125088645</v>
      </c>
      <c r="BG177" s="102">
        <f>_xll.qlCalendarAdvance(calendar,BG176,"1D",,,trigger)</f>
        <v>42527</v>
      </c>
      <c r="BH177" s="71">
        <f>_xll.qlTenorBasisForwardRate($W$17,BG177,_xll.ohTrigger(trigger,$W$24))</f>
        <v>2.3492456291509316E-4</v>
      </c>
      <c r="BI177" s="71">
        <f>_xll.qlTenorBasisForwardRate($W$17,BG177,_xll.ohTrigger(trigger,$W$24))*_xll.qlInterpolationInterpolate($AI$1,BG177,,trigger)</f>
        <v>2.1315291033422966E-4</v>
      </c>
      <c r="BJ177" s="71">
        <f>_xll.qlIndexFixing($W$9,_xll.qlInterestRateIndexFixingDate($W$9,BG177,trigger),TRUE,trigger)</f>
        <v>2.1142438285874304E-4</v>
      </c>
      <c r="BK177" s="1">
        <f t="shared" si="22"/>
        <v>-1.7285274754866233E-6</v>
      </c>
    </row>
    <row r="178" spans="26:63" x14ac:dyDescent="0.2">
      <c r="Z178" s="1">
        <f t="shared" si="20"/>
        <v>175</v>
      </c>
      <c r="AA178" s="44" t="str">
        <f t="shared" si="21"/>
        <v>175M</v>
      </c>
      <c r="AB178" s="45">
        <f>_xll.qlCalendarAdvance(calendar,$AB$3,AA178,,,trigger)</f>
        <v>47605</v>
      </c>
      <c r="AC178" s="45">
        <f>_xll.qlInterestRateIndexMaturity($W$9,AB178,trigger)</f>
        <v>47791</v>
      </c>
      <c r="AD178" s="49">
        <f>_xll.qlTenorBasisValue($W$17,AB178,_xll.ohTrigger(trigger,$W$24))</f>
        <v>1.152394830227699E-3</v>
      </c>
      <c r="AE178" s="49">
        <f>_xll.qlTenorBasisForwardRate($W$17,AB178,_xll.ohTrigger(trigger,$W$24))</f>
        <v>2.154728562176771E-2</v>
      </c>
      <c r="AF178" s="49">
        <f>_xll.qlTenorBasisForwardRate2($W$17,AB178,AC178,_xll.ohTrigger(trigger,$W$24))</f>
        <v>2.154728562176771E-2</v>
      </c>
      <c r="AG178" s="49">
        <f>_xll.qlIndexFixing($W$9,_xll.qlInterestRateIndexFixingDate($W$9,AB178,trigger),TRUE,trigger)</f>
        <v>2.1385194738363214E-2</v>
      </c>
      <c r="AH178" s="52">
        <f t="shared" si="18"/>
        <v>1.6209088340449553</v>
      </c>
      <c r="AI178" s="52">
        <f t="shared" si="19"/>
        <v>0.99247743375895359</v>
      </c>
      <c r="BG178" s="102">
        <f>_xll.qlCalendarAdvance(calendar,BG177,"1D",,,trigger)</f>
        <v>42528</v>
      </c>
      <c r="BH178" s="71">
        <f>_xll.qlTenorBasisForwardRate($W$17,BG178,_xll.ohTrigger(trigger,$W$24))</f>
        <v>2.3583747625564435E-4</v>
      </c>
      <c r="BI178" s="71">
        <f>_xll.qlTenorBasisForwardRate($W$17,BG178,_xll.ohTrigger(trigger,$W$24))*_xll.qlInterpolationInterpolate($AI$1,BG178,,trigger)</f>
        <v>2.1395278500629616E-4</v>
      </c>
      <c r="BJ178" s="71">
        <f>_xll.qlIndexFixing($W$9,_xll.qlInterestRateIndexFixingDate($W$9,BG178,trigger),TRUE,trigger)</f>
        <v>2.1186904129559013E-4</v>
      </c>
      <c r="BK178" s="1">
        <f t="shared" si="22"/>
        <v>-2.0837437107060295E-6</v>
      </c>
    </row>
    <row r="179" spans="26:63" x14ac:dyDescent="0.2">
      <c r="Z179" s="1">
        <f t="shared" si="20"/>
        <v>176</v>
      </c>
      <c r="AA179" s="44" t="str">
        <f t="shared" si="21"/>
        <v>176M</v>
      </c>
      <c r="AB179" s="45">
        <f>_xll.qlCalendarAdvance(calendar,$AB$3,AA179,,,trigger)</f>
        <v>47637</v>
      </c>
      <c r="AC179" s="45">
        <f>_xll.qlInterestRateIndexMaturity($W$9,AB179,trigger)</f>
        <v>47820</v>
      </c>
      <c r="AD179" s="49">
        <f>_xll.qlTenorBasisValue($W$17,AB179,_xll.ohTrigger(trigger,$W$24))</f>
        <v>1.1410652103190698E-3</v>
      </c>
      <c r="AE179" s="49">
        <f>_xll.qlTenorBasisForwardRate($W$17,AB179,_xll.ohTrigger(trigger,$W$24))</f>
        <v>2.151839440815969E-2</v>
      </c>
      <c r="AF179" s="49">
        <f>_xll.qlTenorBasisForwardRate2($W$17,AB179,AC179,_xll.ohTrigger(trigger,$W$24))</f>
        <v>2.151839440815969E-2</v>
      </c>
      <c r="AG179" s="49">
        <f>_xll.qlIndexFixing($W$9,_xll.qlInterestRateIndexFixingDate($W$9,AB179,trigger),TRUE,trigger)</f>
        <v>2.1361795953622389E-2</v>
      </c>
      <c r="AH179" s="52">
        <f t="shared" si="18"/>
        <v>1.5659845453730101</v>
      </c>
      <c r="AI179" s="52">
        <f t="shared" si="19"/>
        <v>0.99272257717899626</v>
      </c>
      <c r="BG179" s="102">
        <f>_xll.qlCalendarAdvance(calendar,BG178,"1D",,,trigger)</f>
        <v>42529</v>
      </c>
      <c r="BH179" s="71">
        <f>_xll.qlTenorBasisForwardRate($W$17,BG179,_xll.ohTrigger(trigger,$W$24))</f>
        <v>2.3675525932922767E-4</v>
      </c>
      <c r="BI179" s="71">
        <f>_xll.qlTenorBasisForwardRate($W$17,BG179,_xll.ohTrigger(trigger,$W$24))*_xll.qlInterpolationInterpolate($AI$1,BG179,,trigger)</f>
        <v>2.1475685679874423E-4</v>
      </c>
      <c r="BJ179" s="71">
        <f>_xll.qlIndexFixing($W$9,_xll.qlInterestRateIndexFixingDate($W$9,BG179,trigger),TRUE,trigger)</f>
        <v>2.1234771631040698E-4</v>
      </c>
      <c r="BK179" s="1">
        <f t="shared" si="22"/>
        <v>-2.4091404883372553E-6</v>
      </c>
    </row>
    <row r="180" spans="26:63" x14ac:dyDescent="0.2">
      <c r="Z180" s="1">
        <f t="shared" si="20"/>
        <v>177</v>
      </c>
      <c r="AA180" s="44" t="str">
        <f t="shared" si="21"/>
        <v>177M</v>
      </c>
      <c r="AB180" s="45">
        <f>_xll.qlCalendarAdvance(calendar,$AB$3,AA180,,,trigger)</f>
        <v>47666</v>
      </c>
      <c r="AC180" s="45">
        <f>_xll.qlInterestRateIndexMaturity($W$9,AB180,trigger)</f>
        <v>47850</v>
      </c>
      <c r="AD180" s="49">
        <f>_xll.qlTenorBasisValue($W$17,AB180,_xll.ohTrigger(trigger,$W$24))</f>
        <v>1.1308867123641902E-3</v>
      </c>
      <c r="AE180" s="49">
        <f>_xll.qlTenorBasisForwardRate($W$17,AB180,_xll.ohTrigger(trigger,$W$24))</f>
        <v>2.1491058204671138E-2</v>
      </c>
      <c r="AF180" s="49">
        <f>_xll.qlTenorBasisForwardRate2($W$17,AB180,AC180,_xll.ohTrigger(trigger,$W$24))</f>
        <v>2.1491058204671138E-2</v>
      </c>
      <c r="AG180" s="49">
        <f>_xll.qlIndexFixing($W$9,_xll.qlInterestRateIndexFixingDate($W$9,AB180,trigger),TRUE,trigger)</f>
        <v>2.1340410559409256E-2</v>
      </c>
      <c r="AH180" s="52">
        <f t="shared" si="18"/>
        <v>1.5064764526188239</v>
      </c>
      <c r="AI180" s="52">
        <f t="shared" si="19"/>
        <v>0.99299021742777005</v>
      </c>
      <c r="BG180" s="102">
        <f>_xll.qlCalendarAdvance(calendar,BG179,"1D",,,trigger)</f>
        <v>42530</v>
      </c>
      <c r="BH180" s="71">
        <f>_xll.qlTenorBasisForwardRate($W$17,BG180,_xll.ohTrigger(trigger,$W$24))</f>
        <v>2.3767760708455829E-4</v>
      </c>
      <c r="BI180" s="71">
        <f>_xll.qlTenorBasisForwardRate($W$17,BG180,_xll.ohTrigger(trigger,$W$24))*_xll.qlInterpolationInterpolate($AI$1,BG180,,trigger)</f>
        <v>2.1556484727988345E-4</v>
      </c>
      <c r="BJ180" s="71">
        <f>_xll.qlIndexFixing($W$9,_xll.qlInterestRateIndexFixingDate($W$9,BG180,trigger),TRUE,trigger)</f>
        <v>2.1285978488418009E-4</v>
      </c>
      <c r="BK180" s="1">
        <f t="shared" si="22"/>
        <v>-2.705062395703359E-6</v>
      </c>
    </row>
    <row r="181" spans="26:63" x14ac:dyDescent="0.2">
      <c r="Z181" s="1">
        <f t="shared" si="20"/>
        <v>178</v>
      </c>
      <c r="AA181" s="44" t="str">
        <f t="shared" si="21"/>
        <v>178M</v>
      </c>
      <c r="AB181" s="45">
        <f>_xll.qlCalendarAdvance(calendar,$AB$3,AA181,,,trigger)</f>
        <v>47697</v>
      </c>
      <c r="AC181" s="45">
        <f>_xll.qlInterestRateIndexMaturity($W$9,AB181,trigger)</f>
        <v>47882</v>
      </c>
      <c r="AD181" s="49">
        <f>_xll.qlTenorBasisValue($W$17,AB181,_xll.ohTrigger(trigger,$W$24))</f>
        <v>1.120099578779342E-3</v>
      </c>
      <c r="AE181" s="49">
        <f>_xll.qlTenorBasisForwardRate($W$17,AB181,_xll.ohTrigger(trigger,$W$24))</f>
        <v>2.1460115958837723E-2</v>
      </c>
      <c r="AF181" s="49">
        <f>_xll.qlTenorBasisForwardRate2($W$17,AB181,AC181,_xll.ohTrigger(trigger,$W$24))</f>
        <v>2.1460115958837723E-2</v>
      </c>
      <c r="AG181" s="49">
        <f>_xll.qlIndexFixing($W$9,_xll.qlInterestRateIndexFixingDate($W$9,AB181,trigger),TRUE,trigger)</f>
        <v>2.1316302182043407E-2</v>
      </c>
      <c r="AH181" s="52">
        <f t="shared" si="18"/>
        <v>1.4381377679431595</v>
      </c>
      <c r="AI181" s="52">
        <f t="shared" si="19"/>
        <v>0.99329855546586221</v>
      </c>
      <c r="BG181" s="102">
        <f>_xll.qlCalendarAdvance(calendar,BG180,"1D",,,trigger)</f>
        <v>42531</v>
      </c>
      <c r="BH181" s="71">
        <f>_xll.qlTenorBasisForwardRate($W$17,BG181,_xll.ohTrigger(trigger,$W$24))</f>
        <v>2.3983229057209331E-4</v>
      </c>
      <c r="BI181" s="71">
        <f>_xll.qlTenorBasisForwardRate($W$17,BG181,_xll.ohTrigger(trigger,$W$24))*_xll.qlInterpolationInterpolate($AI$1,BG181,,trigger)</f>
        <v>2.174901499517162E-4</v>
      </c>
      <c r="BJ181" s="71">
        <f>_xll.qlIndexFixing($W$9,_xll.qlInterestRateIndexFixingDate($W$9,BG181,trigger),TRUE,trigger)</f>
        <v>2.1602149431762307E-4</v>
      </c>
      <c r="BK181" s="1">
        <f t="shared" si="22"/>
        <v>-1.4686556340931251E-6</v>
      </c>
    </row>
    <row r="182" spans="26:63" x14ac:dyDescent="0.2">
      <c r="Z182" s="1">
        <f t="shared" si="20"/>
        <v>179</v>
      </c>
      <c r="AA182" s="44" t="str">
        <f t="shared" si="21"/>
        <v>179M</v>
      </c>
      <c r="AB182" s="45">
        <f>_xll.qlCalendarAdvance(calendar,$AB$3,AA182,,,trigger)</f>
        <v>47728</v>
      </c>
      <c r="AC182" s="45">
        <f>_xll.qlInterestRateIndexMaturity($W$9,AB182,trigger)</f>
        <v>47910</v>
      </c>
      <c r="AD182" s="49">
        <f>_xll.qlTenorBasisValue($W$17,AB182,_xll.ohTrigger(trigger,$W$24))</f>
        <v>1.1094086461581041E-3</v>
      </c>
      <c r="AE182" s="49">
        <f>_xll.qlTenorBasisForwardRate($W$17,AB182,_xll.ohTrigger(trigger,$W$24))</f>
        <v>2.1427295342980223E-2</v>
      </c>
      <c r="AF182" s="49">
        <f>_xll.qlTenorBasisForwardRate2($W$17,AB182,AC182,_xll.ohTrigger(trigger,$W$24))</f>
        <v>2.1427295342980223E-2</v>
      </c>
      <c r="AG182" s="49">
        <f>_xll.qlIndexFixing($W$9,_xll.qlInterestRateIndexFixingDate($W$9,AB182,trigger),TRUE,trigger)</f>
        <v>2.1290187781098303E-2</v>
      </c>
      <c r="AH182" s="52">
        <f t="shared" si="18"/>
        <v>1.3710756188192037</v>
      </c>
      <c r="AI182" s="52">
        <f t="shared" si="19"/>
        <v>0.99360126606334209</v>
      </c>
      <c r="BG182" s="102">
        <f>_xll.qlCalendarAdvance(calendar,BG181,"1D",,,trigger)</f>
        <v>42534</v>
      </c>
      <c r="BH182" s="71">
        <f>_xll.qlTenorBasisForwardRate($W$17,BG182,_xll.ohTrigger(trigger,$W$24))</f>
        <v>2.4140189388438811E-4</v>
      </c>
      <c r="BI182" s="71">
        <f>_xll.qlTenorBasisForwardRate($W$17,BG182,_xll.ohTrigger(trigger,$W$24))*_xll.qlInterpolationInterpolate($AI$1,BG182,,trigger)</f>
        <v>2.1882621745820924E-4</v>
      </c>
      <c r="BJ182" s="71">
        <f>_xll.qlIndexFixing($W$9,_xll.qlInterestRateIndexFixingDate($W$9,BG182,trigger),TRUE,trigger)</f>
        <v>2.152311591470368E-4</v>
      </c>
      <c r="BK182" s="1">
        <f t="shared" si="22"/>
        <v>-3.5950583111724413E-6</v>
      </c>
    </row>
    <row r="183" spans="26:63" x14ac:dyDescent="0.2">
      <c r="Z183" s="1">
        <f t="shared" si="20"/>
        <v>180</v>
      </c>
      <c r="AA183" s="44" t="str">
        <f t="shared" si="21"/>
        <v>180M</v>
      </c>
      <c r="AB183" s="45">
        <f>_xll.qlCalendarAdvance(calendar,$AB$3,AA183,,,trigger)</f>
        <v>47758</v>
      </c>
      <c r="AC183" s="45">
        <f>_xll.qlInterestRateIndexMaturity($W$9,AB183,trigger)</f>
        <v>47940</v>
      </c>
      <c r="AD183" s="49">
        <f>_xll.qlTenorBasisValue($W$17,AB183,_xll.ohTrigger(trigger,$W$24))</f>
        <v>1.0991539313255473E-3</v>
      </c>
      <c r="AE183" s="49">
        <f>_xll.qlTenorBasisForwardRate($W$17,AB183,_xll.ohTrigger(trigger,$W$24))</f>
        <v>2.1394579115053009E-2</v>
      </c>
      <c r="AF183" s="49">
        <f>_xll.qlTenorBasisForwardRate2($W$17,AB183,AC183,_xll.ohTrigger(trigger,$W$24))</f>
        <v>2.1394579115053009E-2</v>
      </c>
      <c r="AG183" s="49">
        <f>_xll.qlIndexFixing($W$9,_xll.qlInterestRateIndexFixingDate($W$9,AB183,trigger),TRUE,trigger)</f>
        <v>2.1264368762609395E-2</v>
      </c>
      <c r="AH183" s="52">
        <f t="shared" si="18"/>
        <v>1.3021035244361463</v>
      </c>
      <c r="AI183" s="52">
        <f t="shared" si="19"/>
        <v>0.99391386239741453</v>
      </c>
      <c r="BG183" s="102">
        <f>_xll.qlCalendarAdvance(calendar,BG182,"1D",,,trigger)</f>
        <v>42535</v>
      </c>
      <c r="BH183" s="71">
        <f>_xll.qlTenorBasisForwardRate($W$17,BG183,_xll.ohTrigger(trigger,$W$24))</f>
        <v>2.4233882274194603E-4</v>
      </c>
      <c r="BI183" s="71">
        <f>_xll.qlTenorBasisForwardRate($W$17,BG183,_xll.ohTrigger(trigger,$W$24))*_xll.qlInterpolationInterpolate($AI$1,BG183,,trigger)</f>
        <v>2.1964630741310608E-4</v>
      </c>
      <c r="BJ183" s="71">
        <f>_xll.qlIndexFixing($W$9,_xll.qlInterestRateIndexFixingDate($W$9,BG183,trigger),TRUE,trigger)</f>
        <v>2.1590247498143403E-4</v>
      </c>
      <c r="BK183" s="1">
        <f t="shared" si="22"/>
        <v>-3.7438324316720496E-6</v>
      </c>
    </row>
    <row r="184" spans="26:63" x14ac:dyDescent="0.2">
      <c r="Z184" s="1">
        <f t="shared" si="20"/>
        <v>181</v>
      </c>
      <c r="AA184" s="44" t="str">
        <f t="shared" si="21"/>
        <v>181M</v>
      </c>
      <c r="AB184" s="45">
        <f>_xll.qlCalendarAdvance(calendar,$AB$3,AA184,,,trigger)</f>
        <v>47791</v>
      </c>
      <c r="AC184" s="45">
        <f>_xll.qlInterestRateIndexMaturity($W$9,AB184,trigger)</f>
        <v>47973</v>
      </c>
      <c r="AD184" s="49">
        <f>_xll.qlTenorBasisValue($W$17,AB184,_xll.ohTrigger(trigger,$W$24))</f>
        <v>1.0879772177159186E-3</v>
      </c>
      <c r="AE184" s="49">
        <f>_xll.qlTenorBasisForwardRate($W$17,AB184,_xll.ohTrigger(trigger,$W$24))</f>
        <v>2.135736978101313E-2</v>
      </c>
      <c r="AF184" s="49">
        <f>_xll.qlTenorBasisForwardRate2($W$17,AB184,AC184,_xll.ohTrigger(trigger,$W$24))</f>
        <v>2.135736978101313E-2</v>
      </c>
      <c r="AG184" s="49">
        <f>_xll.qlIndexFixing($W$9,_xll.qlInterestRateIndexFixingDate($W$9,AB184,trigger),TRUE,trigger)</f>
        <v>2.123467511445239E-2</v>
      </c>
      <c r="AH184" s="52">
        <f t="shared" si="18"/>
        <v>1.2269466656074022</v>
      </c>
      <c r="AI184" s="52">
        <f t="shared" si="19"/>
        <v>0.99425516026464</v>
      </c>
      <c r="BG184" s="102">
        <f>_xll.qlCalendarAdvance(calendar,BG183,"1D",,,trigger)</f>
        <v>42536</v>
      </c>
      <c r="BH184" s="71">
        <f>_xll.qlTenorBasisForwardRate($W$17,BG184,_xll.ohTrigger(trigger,$W$24))</f>
        <v>2.4327719516433448E-4</v>
      </c>
      <c r="BI184" s="71">
        <f>_xll.qlTenorBasisForwardRate($W$17,BG184,_xll.ohTrigger(trigger,$W$24))*_xll.qlInterpolationInterpolate($AI$1,BG184,,trigger)</f>
        <v>2.2046747965744854E-4</v>
      </c>
      <c r="BJ184" s="71">
        <f>_xll.qlIndexFixing($W$9,_xll.qlInterestRateIndexFixingDate($W$9,BG184,trigger),TRUE,trigger)</f>
        <v>2.1660442110845051E-4</v>
      </c>
      <c r="BK184" s="1">
        <f t="shared" si="22"/>
        <v>-3.8630585489980338E-6</v>
      </c>
    </row>
    <row r="185" spans="26:63" x14ac:dyDescent="0.2">
      <c r="Z185" s="1">
        <f t="shared" si="20"/>
        <v>182</v>
      </c>
      <c r="AA185" s="44" t="str">
        <f t="shared" si="21"/>
        <v>182M</v>
      </c>
      <c r="AB185" s="45">
        <f>_xll.qlCalendarAdvance(calendar,$AB$3,AA185,,,trigger)</f>
        <v>47819</v>
      </c>
      <c r="AC185" s="45">
        <f>_xll.qlInterestRateIndexMaturity($W$9,AB185,trigger)</f>
        <v>48001</v>
      </c>
      <c r="AD185" s="49">
        <f>_xll.qlTenorBasisValue($W$17,AB185,_xll.ohTrigger(trigger,$W$24))</f>
        <v>1.0785786961576207E-3</v>
      </c>
      <c r="AE185" s="49">
        <f>_xll.qlTenorBasisForwardRate($W$17,AB185,_xll.ohTrigger(trigger,$W$24))</f>
        <v>2.1324838019922444E-2</v>
      </c>
      <c r="AF185" s="49">
        <f>_xll.qlTenorBasisForwardRate2($W$17,AB185,AC185,_xll.ohTrigger(trigger,$W$24))</f>
        <v>2.1324838019922444E-2</v>
      </c>
      <c r="AG185" s="49">
        <f>_xll.qlIndexFixing($W$9,_xll.qlInterestRateIndexFixingDate($W$9,AB185,trigger),TRUE,trigger)</f>
        <v>2.1208431266723563E-2</v>
      </c>
      <c r="AH185" s="52">
        <f t="shared" si="18"/>
        <v>1.1640675319888119</v>
      </c>
      <c r="AI185" s="52">
        <f t="shared" si="19"/>
        <v>0.99454125967615181</v>
      </c>
      <c r="BG185" s="102">
        <f>_xll.qlCalendarAdvance(calendar,BG184,"1D",,,trigger)</f>
        <v>42537</v>
      </c>
      <c r="BH185" s="71">
        <f>_xll.qlTenorBasisForwardRate($W$17,BG185,_xll.ohTrigger(trigger,$W$24))</f>
        <v>2.442177679341681E-4</v>
      </c>
      <c r="BI185" s="71">
        <f>_xll.qlTenorBasisForwardRate($W$17,BG185,_xll.ohTrigger(trigger,$W$24))*_xll.qlInterpolationInterpolate($AI$1,BG185,,trigger)</f>
        <v>2.2129041940438648E-4</v>
      </c>
      <c r="BJ185" s="71">
        <f>_xll.qlIndexFixing($W$9,_xll.qlInterestRateIndexFixingDate($W$9,BG185,trigger),TRUE,trigger)</f>
        <v>2.1733669945788383E-4</v>
      </c>
      <c r="BK185" s="1">
        <f t="shared" si="22"/>
        <v>-3.9537199465026498E-6</v>
      </c>
    </row>
    <row r="186" spans="26:63" x14ac:dyDescent="0.2">
      <c r="Z186" s="1">
        <f t="shared" si="20"/>
        <v>183</v>
      </c>
      <c r="AA186" s="44" t="str">
        <f t="shared" si="21"/>
        <v>183M</v>
      </c>
      <c r="AB186" s="45">
        <f>_xll.qlCalendarAdvance(calendar,$AB$3,AA186,,,trigger)</f>
        <v>47850</v>
      </c>
      <c r="AC186" s="45">
        <f>_xll.qlInterestRateIndexMaturity($W$9,AB186,trigger)</f>
        <v>48031</v>
      </c>
      <c r="AD186" s="49">
        <f>_xll.qlTenorBasisValue($W$17,AB186,_xll.ohTrigger(trigger,$W$24))</f>
        <v>1.0682636514732491E-3</v>
      </c>
      <c r="AE186" s="49">
        <f>_xll.qlTenorBasisForwardRate($W$17,AB186,_xll.ohTrigger(trigger,$W$24))</f>
        <v>2.1287804747591843E-2</v>
      </c>
      <c r="AF186" s="49">
        <f>_xll.qlTenorBasisForwardRate2($W$17,AB186,AC186,_xll.ohTrigger(trigger,$W$24))</f>
        <v>2.1287804747591843E-2</v>
      </c>
      <c r="AG186" s="49">
        <f>_xll.qlIndexFixing($W$9,_xll.qlInterestRateIndexFixingDate($W$9,AB186,trigger),TRUE,trigger)</f>
        <v>2.1178159553568051E-2</v>
      </c>
      <c r="AH186" s="52">
        <f t="shared" si="18"/>
        <v>1.0964519402379205</v>
      </c>
      <c r="AI186" s="52">
        <f t="shared" si="19"/>
        <v>0.99484938934174527</v>
      </c>
      <c r="BG186" s="102">
        <f>_xll.qlCalendarAdvance(calendar,BG185,"1D",,,trigger)</f>
        <v>42538</v>
      </c>
      <c r="BH186" s="71">
        <f>_xll.qlTenorBasisForwardRate($W$17,BG186,_xll.ohTrigger(trigger,$W$24))</f>
        <v>2.4632117787330449E-4</v>
      </c>
      <c r="BI186" s="71">
        <f>_xll.qlTenorBasisForwardRate($W$17,BG186,_xll.ohTrigger(trigger,$W$24))*_xll.qlInterpolationInterpolate($AI$1,BG186,,trigger)</f>
        <v>2.2316666128318949E-4</v>
      </c>
      <c r="BJ186" s="71">
        <f>_xll.qlIndexFixing($W$9,_xll.qlInterestRateIndexFixingDate($W$9,BG186,trigger),TRUE,trigger)</f>
        <v>2.2160679519455618E-4</v>
      </c>
      <c r="BK186" s="1">
        <f t="shared" si="22"/>
        <v>-1.5598660886333095E-6</v>
      </c>
    </row>
    <row r="187" spans="26:63" x14ac:dyDescent="0.2">
      <c r="Z187" s="1">
        <f t="shared" si="20"/>
        <v>184</v>
      </c>
      <c r="AA187" s="44" t="str">
        <f t="shared" si="21"/>
        <v>184M</v>
      </c>
      <c r="AB187" s="45">
        <f>_xll.qlCalendarAdvance(calendar,$AB$3,AA187,,,trigger)</f>
        <v>47882</v>
      </c>
      <c r="AC187" s="45">
        <f>_xll.qlInterestRateIndexMaturity($W$9,AB187,trigger)</f>
        <v>48064</v>
      </c>
      <c r="AD187" s="49">
        <f>_xll.qlTenorBasisValue($W$17,AB187,_xll.ohTrigger(trigger,$W$24))</f>
        <v>1.0577152382164239E-3</v>
      </c>
      <c r="AE187" s="49">
        <f>_xll.qlTenorBasisForwardRate($W$17,AB187,_xll.ohTrigger(trigger,$W$24))</f>
        <v>2.1248492202020106E-2</v>
      </c>
      <c r="AF187" s="49">
        <f>_xll.qlTenorBasisForwardRate2($W$17,AB187,AC187,_xll.ohTrigger(trigger,$W$24))</f>
        <v>2.1248492202020106E-2</v>
      </c>
      <c r="AG187" s="49">
        <f>_xll.qlIndexFixing($W$9,_xll.qlInterestRateIndexFixingDate($W$9,AB187,trigger),TRUE,trigger)</f>
        <v>2.1145921931559248E-2</v>
      </c>
      <c r="AH187" s="52">
        <f t="shared" si="18"/>
        <v>1.0257027046085831</v>
      </c>
      <c r="AI187" s="52">
        <f t="shared" si="19"/>
        <v>0.99517282122958794</v>
      </c>
      <c r="BG187" s="102">
        <f>_xll.qlCalendarAdvance(calendar,BG186,"1D",,,trigger)</f>
        <v>42541</v>
      </c>
      <c r="BH187" s="71">
        <f>_xll.qlTenorBasisForwardRate($W$17,BG187,_xll.ohTrigger(trigger,$W$24))</f>
        <v>2.4802285468084051E-4</v>
      </c>
      <c r="BI187" s="71">
        <f>_xll.qlTenorBasisForwardRate($W$17,BG187,_xll.ohTrigger(trigger,$W$24))*_xll.qlInterpolationInterpolate($AI$1,BG187,,trigger)</f>
        <v>2.2461866767931529E-4</v>
      </c>
      <c r="BJ187" s="71">
        <f>_xll.qlIndexFixing($W$9,_xll.qlInterestRateIndexFixingDate($W$9,BG187,trigger),TRUE,trigger)</f>
        <v>2.2056479839926253E-4</v>
      </c>
      <c r="BK187" s="1">
        <f t="shared" si="22"/>
        <v>-4.0538692800527623E-6</v>
      </c>
    </row>
    <row r="188" spans="26:63" x14ac:dyDescent="0.2">
      <c r="Z188" s="1">
        <f t="shared" si="20"/>
        <v>185</v>
      </c>
      <c r="AA188" s="44" t="str">
        <f t="shared" si="21"/>
        <v>185M</v>
      </c>
      <c r="AB188" s="45">
        <f>_xll.qlCalendarAdvance(calendar,$AB$3,AA188,,,trigger)</f>
        <v>47910</v>
      </c>
      <c r="AC188" s="45">
        <f>_xll.qlInterestRateIndexMaturity($W$9,AB188,trigger)</f>
        <v>48094</v>
      </c>
      <c r="AD188" s="49">
        <f>_xll.qlTenorBasisValue($W$17,AB188,_xll.ohTrigger(trigger,$W$24))</f>
        <v>1.0485678973313826E-3</v>
      </c>
      <c r="AE188" s="49">
        <f>_xll.qlTenorBasisForwardRate($W$17,AB188,_xll.ohTrigger(trigger,$W$24))</f>
        <v>2.121312981698004E-2</v>
      </c>
      <c r="AF188" s="49">
        <f>_xll.qlTenorBasisForwardRate2($W$17,AB188,AC188,_xll.ohTrigger(trigger,$W$24))</f>
        <v>2.121312981698004E-2</v>
      </c>
      <c r="AG188" s="49">
        <f>_xll.qlIndexFixing($W$9,_xll.qlInterestRateIndexFixingDate($W$9,AB188,trigger),TRUE,trigger)</f>
        <v>2.1116763423026739E-2</v>
      </c>
      <c r="AH188" s="52">
        <f t="shared" si="18"/>
        <v>0.96366393953301044</v>
      </c>
      <c r="AI188" s="52">
        <f t="shared" si="19"/>
        <v>0.99545722885850796</v>
      </c>
      <c r="BG188" s="102">
        <f>_xll.qlCalendarAdvance(calendar,BG187,"1D",,,trigger)</f>
        <v>42542</v>
      </c>
      <c r="BH188" s="71">
        <f>_xll.qlTenorBasisForwardRate($W$17,BG188,_xll.ohTrigger(trigger,$W$24))</f>
        <v>2.4899009628044167E-4</v>
      </c>
      <c r="BI188" s="71">
        <f>_xll.qlTenorBasisForwardRate($W$17,BG188,_xll.ohTrigger(trigger,$W$24))*_xll.qlInterpolationInterpolate($AI$1,BG188,,trigger)</f>
        <v>2.2546461730363441E-4</v>
      </c>
      <c r="BJ188" s="71">
        <f>_xll.qlIndexFixing($W$9,_xll.qlInterestRateIndexFixingDate($W$9,BG188,trigger),TRUE,trigger)</f>
        <v>2.2144589153913168E-4</v>
      </c>
      <c r="BK188" s="1">
        <f t="shared" si="22"/>
        <v>-4.0187257645027234E-6</v>
      </c>
    </row>
    <row r="189" spans="26:63" x14ac:dyDescent="0.2">
      <c r="Z189" s="1">
        <f t="shared" si="20"/>
        <v>186</v>
      </c>
      <c r="AA189" s="44" t="str">
        <f t="shared" si="21"/>
        <v>186M</v>
      </c>
      <c r="AB189" s="45">
        <f>_xll.qlCalendarAdvance(calendar,$AB$3,AA189,,,trigger)</f>
        <v>47940</v>
      </c>
      <c r="AC189" s="45">
        <f>_xll.qlInterestRateIndexMaturity($W$9,AB189,trigger)</f>
        <v>48123</v>
      </c>
      <c r="AD189" s="49">
        <f>_xll.qlTenorBasisValue($W$17,AB189,_xll.ohTrigger(trigger,$W$24))</f>
        <v>1.0388523319943702E-3</v>
      </c>
      <c r="AE189" s="49">
        <f>_xll.qlTenorBasisForwardRate($W$17,AB189,_xll.ohTrigger(trigger,$W$24))</f>
        <v>2.1174409821369426E-2</v>
      </c>
      <c r="AF189" s="49">
        <f>_xll.qlTenorBasisForwardRate2($W$17,AB189,AC189,_xll.ohTrigger(trigger,$W$24))</f>
        <v>2.1174409821369426E-2</v>
      </c>
      <c r="AG189" s="49">
        <f>_xll.qlIndexFixing($W$9,_xll.qlInterestRateIndexFixingDate($W$9,AB189,trigger),TRUE,trigger)</f>
        <v>2.1084276136075421E-2</v>
      </c>
      <c r="AH189" s="52">
        <f t="shared" si="18"/>
        <v>0.90133685294004762</v>
      </c>
      <c r="AI189" s="52">
        <f t="shared" si="19"/>
        <v>0.99574327284423103</v>
      </c>
      <c r="BG189" s="102">
        <f>_xll.qlCalendarAdvance(calendar,BG188,"1D",,,trigger)</f>
        <v>42543</v>
      </c>
      <c r="BH189" s="71">
        <f>_xll.qlTenorBasisForwardRate($W$17,BG189,_xll.ohTrigger(trigger,$W$24))</f>
        <v>2.4996586342097181E-4</v>
      </c>
      <c r="BI189" s="71">
        <f>_xll.qlTenorBasisForwardRate($W$17,BG189,_xll.ohTrigger(trigger,$W$24))*_xll.qlInterpolationInterpolate($AI$1,BG189,,trigger)</f>
        <v>2.263180526812948E-4</v>
      </c>
      <c r="BJ189" s="71">
        <f>_xll.qlIndexFixing($W$9,_xll.qlInterestRateIndexFixingDate($W$9,BG189,trigger),TRUE,trigger)</f>
        <v>2.2235650332357869E-4</v>
      </c>
      <c r="BK189" s="1">
        <f t="shared" si="22"/>
        <v>-3.9615493577161082E-6</v>
      </c>
    </row>
    <row r="190" spans="26:63" x14ac:dyDescent="0.2">
      <c r="Z190" s="1">
        <f t="shared" si="20"/>
        <v>187</v>
      </c>
      <c r="AA190" s="44" t="str">
        <f t="shared" si="21"/>
        <v>187M</v>
      </c>
      <c r="AB190" s="45">
        <f>_xll.qlCalendarAdvance(calendar,$AB$3,AA190,,,trigger)</f>
        <v>47970</v>
      </c>
      <c r="AC190" s="45">
        <f>_xll.qlInterestRateIndexMaturity($W$9,AB190,trigger)</f>
        <v>48155</v>
      </c>
      <c r="AD190" s="49">
        <f>_xll.qlTenorBasisValue($W$17,AB190,_xll.ohTrigger(trigger,$W$24))</f>
        <v>1.0292245340314625E-3</v>
      </c>
      <c r="AE190" s="49">
        <f>_xll.qlTenorBasisForwardRate($W$17,AB190,_xll.ohTrigger(trigger,$W$24))</f>
        <v>2.1134597582569841E-2</v>
      </c>
      <c r="AF190" s="49">
        <f>_xll.qlTenorBasisForwardRate2($W$17,AB190,AC190,_xll.ohTrigger(trigger,$W$24))</f>
        <v>2.1134597582569841E-2</v>
      </c>
      <c r="AG190" s="49">
        <f>_xll.qlIndexFixing($W$9,_xll.qlInterestRateIndexFixingDate($W$9,AB190,trigger),TRUE,trigger)</f>
        <v>2.1050879569748025E-2</v>
      </c>
      <c r="AH190" s="52">
        <f t="shared" si="18"/>
        <v>0.83718012821816512</v>
      </c>
      <c r="AI190" s="52">
        <f t="shared" si="19"/>
        <v>0.99603881680288719</v>
      </c>
      <c r="BG190" s="102">
        <f>_xll.qlCalendarAdvance(calendar,BG189,"1D",,,trigger)</f>
        <v>42544</v>
      </c>
      <c r="BH190" s="71">
        <f>_xll.qlTenorBasisForwardRate($W$17,BG190,_xll.ohTrigger(trigger,$W$24))</f>
        <v>2.5095123947669549E-4</v>
      </c>
      <c r="BI190" s="71">
        <f>_xll.qlTenorBasisForwardRate($W$17,BG190,_xll.ohTrigger(trigger,$W$24))*_xll.qlInterpolationInterpolate($AI$1,BG190,,trigger)</f>
        <v>2.2717995148051684E-4</v>
      </c>
      <c r="BJ190" s="71">
        <f>_xll.qlIndexFixing($W$9,_xll.qlInterestRateIndexFixingDate($W$9,BG190,trigger),TRUE,trigger)</f>
        <v>2.232966606307754E-4</v>
      </c>
      <c r="BK190" s="1">
        <f t="shared" si="22"/>
        <v>-3.8832908497414434E-6</v>
      </c>
    </row>
    <row r="191" spans="26:63" x14ac:dyDescent="0.2">
      <c r="Z191" s="1">
        <f t="shared" si="20"/>
        <v>188</v>
      </c>
      <c r="AA191" s="44" t="str">
        <f t="shared" si="21"/>
        <v>188M</v>
      </c>
      <c r="AB191" s="45">
        <f>_xll.qlCalendarAdvance(calendar,$AB$3,AA191,,,trigger)</f>
        <v>48001</v>
      </c>
      <c r="AC191" s="45">
        <f>_xll.qlInterestRateIndexMaturity($W$9,AB191,trigger)</f>
        <v>48184</v>
      </c>
      <c r="AD191" s="49">
        <f>_xll.qlTenorBasisValue($W$17,AB191,_xll.ohTrigger(trigger,$W$24))</f>
        <v>1.0193676475734588E-3</v>
      </c>
      <c r="AE191" s="49">
        <f>_xll.qlTenorBasisForwardRate($W$17,AB191,_xll.ohTrigger(trigger,$W$24))</f>
        <v>2.1092772475179166E-2</v>
      </c>
      <c r="AF191" s="49">
        <f>_xll.qlTenorBasisForwardRate2($W$17,AB191,AC191,_xll.ohTrigger(trigger,$W$24))</f>
        <v>2.1092772475179166E-2</v>
      </c>
      <c r="AG191" s="49">
        <f>_xll.qlIndexFixing($W$9,_xll.qlInterestRateIndexFixingDate($W$9,AB191,trigger),TRUE,trigger)</f>
        <v>2.1015177060570909E-2</v>
      </c>
      <c r="AH191" s="52">
        <f t="shared" si="18"/>
        <v>0.77595414608257196</v>
      </c>
      <c r="AI191" s="52">
        <f t="shared" si="19"/>
        <v>0.99632123208556067</v>
      </c>
      <c r="BG191" s="102">
        <f>_xll.qlCalendarAdvance(calendar,BG190,"1D",,,trigger)</f>
        <v>42545</v>
      </c>
      <c r="BH191" s="71">
        <f>_xll.qlTenorBasisForwardRate($W$17,BG191,_xll.ohTrigger(trigger,$W$24))</f>
        <v>2.5374359132566922E-4</v>
      </c>
      <c r="BI191" s="71">
        <f>_xll.qlTenorBasisForwardRate($W$17,BG191,_xll.ohTrigger(trigger,$W$24))*_xll.qlInterpolationInterpolate($AI$1,BG191,,trigger)</f>
        <v>2.2967720531030144E-4</v>
      </c>
      <c r="BJ191" s="71">
        <f>_xll.qlIndexFixing($W$9,_xll.qlInterestRateIndexFixingDate($W$9,BG191,trigger),TRUE,trigger)</f>
        <v>2.296417451921615E-4</v>
      </c>
      <c r="BK191" s="1">
        <f t="shared" si="22"/>
        <v>-3.5460118139941151E-8</v>
      </c>
    </row>
    <row r="192" spans="26:63" x14ac:dyDescent="0.2">
      <c r="Z192" s="1">
        <f t="shared" si="20"/>
        <v>189</v>
      </c>
      <c r="AA192" s="44" t="str">
        <f t="shared" si="21"/>
        <v>189M</v>
      </c>
      <c r="AB192" s="45">
        <f>_xll.qlCalendarAdvance(calendar,$AB$3,AA192,,,trigger)</f>
        <v>48031</v>
      </c>
      <c r="AC192" s="45">
        <f>_xll.qlInterestRateIndexMaturity($W$9,AB192,trigger)</f>
        <v>48215</v>
      </c>
      <c r="AD192" s="49">
        <f>_xll.qlTenorBasisValue($W$17,AB192,_xll.ohTrigger(trigger,$W$24))</f>
        <v>1.0099172347371977E-3</v>
      </c>
      <c r="AE192" s="49">
        <f>_xll.qlTenorBasisForwardRate($W$17,AB192,_xll.ohTrigger(trigger,$W$24))</f>
        <v>2.1051158012435695E-2</v>
      </c>
      <c r="AF192" s="49">
        <f>_xll.qlTenorBasisForwardRate2($W$17,AB192,AC192,_xll.ohTrigger(trigger,$W$24))</f>
        <v>2.1051158012435695E-2</v>
      </c>
      <c r="AG192" s="49">
        <f>_xll.qlIndexFixing($W$9,_xll.qlInterestRateIndexFixingDate($W$9,AB192,trigger),TRUE,trigger)</f>
        <v>2.0979650793121186E-2</v>
      </c>
      <c r="AH192" s="52">
        <f t="shared" si="18"/>
        <v>0.71507219314509429</v>
      </c>
      <c r="AI192" s="52">
        <f t="shared" si="19"/>
        <v>0.99660316932340409</v>
      </c>
      <c r="BG192" s="102">
        <f>_xll.qlCalendarAdvance(calendar,BG191,"1D",,,trigger)</f>
        <v>42548</v>
      </c>
      <c r="BH192" s="71">
        <f>_xll.qlTenorBasisForwardRate($W$17,BG192,_xll.ohTrigger(trigger,$W$24))</f>
        <v>2.5501079217157146E-4</v>
      </c>
      <c r="BI192" s="71">
        <f>_xll.qlTenorBasisForwardRate($W$17,BG192,_xll.ohTrigger(trigger,$W$24))*_xll.qlInterpolationInterpolate($AI$1,BG192,,trigger)</f>
        <v>2.3073198002069759E-4</v>
      </c>
      <c r="BJ192" s="71">
        <f>_xll.qlIndexFixing($W$9,_xll.qlInterestRateIndexFixingDate($W$9,BG192,trigger),TRUE,trigger)</f>
        <v>2.2735490742512704E-4</v>
      </c>
      <c r="BK192" s="1">
        <f t="shared" si="22"/>
        <v>-3.3770725955705513E-6</v>
      </c>
    </row>
    <row r="193" spans="26:63" x14ac:dyDescent="0.2">
      <c r="Z193" s="1">
        <f t="shared" si="20"/>
        <v>190</v>
      </c>
      <c r="AA193" s="44" t="str">
        <f t="shared" si="21"/>
        <v>190M</v>
      </c>
      <c r="AB193" s="45">
        <f>_xll.qlCalendarAdvance(calendar,$AB$3,AA193,,,trigger)</f>
        <v>48064</v>
      </c>
      <c r="AC193" s="45">
        <f>_xll.qlInterestRateIndexMaturity($W$9,AB193,trigger)</f>
        <v>48248</v>
      </c>
      <c r="AD193" s="49">
        <f>_xll.qlTenorBasisValue($W$17,AB193,_xll.ohTrigger(trigger,$W$24))</f>
        <v>9.9962189047826666E-4</v>
      </c>
      <c r="AE193" s="49">
        <f>_xll.qlTenorBasisForwardRate($W$17,AB193,_xll.ohTrigger(trigger,$W$24))</f>
        <v>2.1004462765629513E-2</v>
      </c>
      <c r="AF193" s="49">
        <f>_xll.qlTenorBasisForwardRate2($W$17,AB193,AC193,_xll.ohTrigger(trigger,$W$24))</f>
        <v>2.1004462765629513E-2</v>
      </c>
      <c r="AG193" s="49">
        <f>_xll.qlIndexFixing($W$9,_xll.qlInterestRateIndexFixingDate($W$9,AB193,trigger),TRUE,trigger)</f>
        <v>2.0939414026818447E-2</v>
      </c>
      <c r="AH193" s="52">
        <f t="shared" si="18"/>
        <v>0.65048738811065987</v>
      </c>
      <c r="AI193" s="52">
        <f t="shared" si="19"/>
        <v>0.99690309913960251</v>
      </c>
      <c r="BG193" s="102">
        <f>_xll.qlCalendarAdvance(calendar,BG192,"1D",,,trigger)</f>
        <v>42549</v>
      </c>
      <c r="BH193" s="71">
        <f>_xll.qlTenorBasisForwardRate($W$17,BG193,_xll.ohTrigger(trigger,$W$24))</f>
        <v>2.5606075523451307E-4</v>
      </c>
      <c r="BI193" s="71">
        <f>_xll.qlTenorBasisForwardRate($W$17,BG193,_xll.ohTrigger(trigger,$W$24))*_xll.qlInterpolationInterpolate($AI$1,BG193,,trigger)</f>
        <v>2.3165110662812412E-4</v>
      </c>
      <c r="BJ193" s="71">
        <f>_xll.qlIndexFixing($W$9,_xll.qlInterestRateIndexFixingDate($W$9,BG193,trigger),TRUE,trigger)</f>
        <v>2.2844482029240755E-4</v>
      </c>
      <c r="BK193" s="1">
        <f t="shared" si="22"/>
        <v>-3.2062863357165672E-6</v>
      </c>
    </row>
    <row r="194" spans="26:63" x14ac:dyDescent="0.2">
      <c r="Z194" s="1">
        <f t="shared" si="20"/>
        <v>191</v>
      </c>
      <c r="AA194" s="44" t="str">
        <f t="shared" si="21"/>
        <v>191M</v>
      </c>
      <c r="AB194" s="45">
        <f>_xll.qlCalendarAdvance(calendar,$AB$3,AA194,,,trigger)</f>
        <v>48093</v>
      </c>
      <c r="AC194" s="45">
        <f>_xll.qlInterestRateIndexMaturity($W$9,AB194,trigger)</f>
        <v>48275</v>
      </c>
      <c r="AD194" s="49">
        <f>_xll.qlTenorBasisValue($W$17,AB194,_xll.ohTrigger(trigger,$W$24))</f>
        <v>9.9066066019406845E-4</v>
      </c>
      <c r="AE194" s="49">
        <f>_xll.qlTenorBasisForwardRate($W$17,AB194,_xll.ohTrigger(trigger,$W$24))</f>
        <v>2.0962839442669051E-2</v>
      </c>
      <c r="AF194" s="49">
        <f>_xll.qlTenorBasisForwardRate2($W$17,AB194,AC194,_xll.ohTrigger(trigger,$W$24))</f>
        <v>2.0962839442669051E-2</v>
      </c>
      <c r="AG194" s="49">
        <f>_xll.qlIndexFixing($W$9,_xll.qlInterestRateIndexFixingDate($W$9,AB194,trigger),TRUE,trigger)</f>
        <v>2.0903168388855781E-2</v>
      </c>
      <c r="AH194" s="52">
        <f t="shared" si="18"/>
        <v>0.59671053813270536</v>
      </c>
      <c r="AI194" s="52">
        <f t="shared" si="19"/>
        <v>0.99715348419394878</v>
      </c>
      <c r="BG194" s="102">
        <f>_xll.qlCalendarAdvance(calendar,BG193,"1D",,,trigger)</f>
        <v>42550</v>
      </c>
      <c r="BH194" s="71">
        <f>_xll.qlTenorBasisForwardRate($W$17,BG194,_xll.ohTrigger(trigger,$W$24))</f>
        <v>2.5712700254091649E-4</v>
      </c>
      <c r="BI194" s="71">
        <f>_xll.qlTenorBasisForwardRate($W$17,BG194,_xll.ohTrigger(trigger,$W$24))*_xll.qlInterpolationInterpolate($AI$1,BG194,,trigger)</f>
        <v>2.3258470999536879E-4</v>
      </c>
      <c r="BJ194" s="71">
        <f>_xll.qlIndexFixing($W$9,_xll.qlInterestRateIndexFixingDate($W$9,BG194,trigger),TRUE,trigger)</f>
        <v>2.2956541481537412E-4</v>
      </c>
      <c r="BK194" s="1">
        <f t="shared" si="22"/>
        <v>-3.0192951799946704E-6</v>
      </c>
    </row>
    <row r="195" spans="26:63" x14ac:dyDescent="0.2">
      <c r="Z195" s="1">
        <f t="shared" si="20"/>
        <v>192</v>
      </c>
      <c r="AA195" s="44" t="str">
        <f t="shared" si="21"/>
        <v>192M</v>
      </c>
      <c r="AB195" s="45">
        <f>_xll.qlCalendarAdvance(calendar,$AB$3,AA195,,,trigger)</f>
        <v>48123</v>
      </c>
      <c r="AC195" s="45">
        <f>_xll.qlInterestRateIndexMaturity($W$9,AB195,trigger)</f>
        <v>48306</v>
      </c>
      <c r="AD195" s="49">
        <f>_xll.qlTenorBasisValue($W$17,AB195,_xll.ohTrigger(trigger,$W$24))</f>
        <v>9.8147488374251014E-4</v>
      </c>
      <c r="AE195" s="49">
        <f>_xll.qlTenorBasisForwardRate($W$17,AB195,_xll.ohTrigger(trigger,$W$24))</f>
        <v>2.0918555033102984E-2</v>
      </c>
      <c r="AF195" s="49">
        <f>_xll.qlTenorBasisForwardRate2($W$17,AB195,AC195,_xll.ohTrigger(trigger,$W$24))</f>
        <v>2.0918555033102984E-2</v>
      </c>
      <c r="AG195" s="49">
        <f>_xll.qlIndexFixing($W$9,_xll.qlInterestRateIndexFixingDate($W$9,AB195,trigger),TRUE,trigger)</f>
        <v>2.0864602911288912E-2</v>
      </c>
      <c r="AH195" s="52">
        <f t="shared" si="18"/>
        <v>0.53952121814072185</v>
      </c>
      <c r="AI195" s="52">
        <f t="shared" si="19"/>
        <v>0.99742084853716262</v>
      </c>
      <c r="BG195" s="102">
        <f>_xll.qlCalendarAdvance(calendar,BG194,"1D",,,trigger)</f>
        <v>42551</v>
      </c>
      <c r="BH195" s="71">
        <f>_xll.qlTenorBasisForwardRate($W$17,BG195,_xll.ohTrigger(trigger,$W$24))</f>
        <v>2.5821067582317345E-4</v>
      </c>
      <c r="BI195" s="71">
        <f>_xll.qlTenorBasisForwardRate($W$17,BG195,_xll.ohTrigger(trigger,$W$24))*_xll.qlInterpolationInterpolate($AI$1,BG195,,trigger)</f>
        <v>2.3353381685088629E-4</v>
      </c>
      <c r="BJ195" s="71">
        <f>_xll.qlIndexFixing($W$9,_xll.qlInterestRateIndexFixingDate($W$9,BG195,trigger),TRUE,trigger)</f>
        <v>2.3071704282887212E-4</v>
      </c>
      <c r="BK195" s="1">
        <f t="shared" si="22"/>
        <v>-2.816774022014175E-6</v>
      </c>
    </row>
    <row r="196" spans="26:63" x14ac:dyDescent="0.2">
      <c r="Z196" s="1">
        <f t="shared" si="20"/>
        <v>193</v>
      </c>
      <c r="AA196" s="44" t="str">
        <f t="shared" si="21"/>
        <v>193M</v>
      </c>
      <c r="AB196" s="45">
        <f>_xll.qlCalendarAdvance(calendar,$AB$3,AA196,,,trigger)</f>
        <v>48155</v>
      </c>
      <c r="AC196" s="45">
        <f>_xll.qlInterestRateIndexMaturity($W$9,AB196,trigger)</f>
        <v>48337</v>
      </c>
      <c r="AD196" s="49">
        <f>_xll.qlTenorBasisValue($W$17,AB196,_xll.ohTrigger(trigger,$W$24))</f>
        <v>9.717709532300195E-4</v>
      </c>
      <c r="AE196" s="49">
        <f>_xll.qlTenorBasisForwardRate($W$17,AB196,_xll.ohTrigger(trigger,$W$24))</f>
        <v>2.0870720360703483E-2</v>
      </c>
      <c r="AF196" s="49">
        <f>_xll.qlTenorBasisForwardRate2($W$17,AB196,AC196,_xll.ohTrigger(trigger,$W$24))</f>
        <v>2.0870720360703483E-2</v>
      </c>
      <c r="AG196" s="49">
        <f>_xll.qlIndexFixing($W$9,_xll.qlInterestRateIndexFixingDate($W$9,AB196,trigger),TRUE,trigger)</f>
        <v>2.0822549811091037E-2</v>
      </c>
      <c r="AH196" s="52">
        <f t="shared" ref="AH196:AH259" si="23">(AE196-AG196)*10000</f>
        <v>0.4817054961244599</v>
      </c>
      <c r="AI196" s="52">
        <f t="shared" ref="AI196:AI259" si="24">AG196/AF196</f>
        <v>0.99769195558275292</v>
      </c>
      <c r="BG196" s="102">
        <f>_xll.qlCalendarAdvance(calendar,BG195,"1D",,,trigger)</f>
        <v>42552</v>
      </c>
      <c r="BH196" s="71">
        <f>_xll.qlTenorBasisForwardRate($W$17,BG196,_xll.ohTrigger(trigger,$W$24))</f>
        <v>2.7369418791701533E-4</v>
      </c>
      <c r="BI196" s="71">
        <f>_xll.qlTenorBasisForwardRate($W$17,BG196,_xll.ohTrigger(trigger,$W$24))*_xll.qlInterpolationInterpolate($AI$1,BG196,,trigger)</f>
        <v>2.475045911572873E-4</v>
      </c>
      <c r="BJ196" s="71">
        <f>_xll.qlIndexFixing($W$9,_xll.qlInterestRateIndexFixingDate($W$9,BG196,trigger),TRUE,trigger)</f>
        <v>2.4785491628741464E-4</v>
      </c>
      <c r="BK196" s="1">
        <f t="shared" si="22"/>
        <v>3.5032513012733801E-7</v>
      </c>
    </row>
    <row r="197" spans="26:63" x14ac:dyDescent="0.2">
      <c r="Z197" s="1">
        <f t="shared" si="20"/>
        <v>194</v>
      </c>
      <c r="AA197" s="44" t="str">
        <f t="shared" si="21"/>
        <v>194M</v>
      </c>
      <c r="AB197" s="45">
        <f>_xll.qlCalendarAdvance(calendar,$AB$3,AA197,,,trigger)</f>
        <v>48184</v>
      </c>
      <c r="AC197" s="45">
        <f>_xll.qlInterestRateIndexMaturity($W$9,AB197,trigger)</f>
        <v>48367</v>
      </c>
      <c r="AD197" s="49">
        <f>_xll.qlTenorBasisValue($W$17,AB197,_xll.ohTrigger(trigger,$W$24))</f>
        <v>9.6306038227846687E-4</v>
      </c>
      <c r="AE197" s="49">
        <f>_xll.qlTenorBasisForwardRate($W$17,AB197,_xll.ohTrigger(trigger,$W$24))</f>
        <v>2.0826255441548952E-2</v>
      </c>
      <c r="AF197" s="49">
        <f>_xll.qlTenorBasisForwardRate2($W$17,AB197,AC197,_xll.ohTrigger(trigger,$W$24))</f>
        <v>2.0826255441548952E-2</v>
      </c>
      <c r="AG197" s="49">
        <f>_xll.qlIndexFixing($W$9,_xll.qlInterestRateIndexFixingDate($W$9,AB197,trigger),TRUE,trigger)</f>
        <v>2.078336223763784E-2</v>
      </c>
      <c r="AH197" s="52">
        <f t="shared" si="23"/>
        <v>0.42893203911112399</v>
      </c>
      <c r="AI197" s="52">
        <f t="shared" si="24"/>
        <v>0.99794042649522396</v>
      </c>
      <c r="BG197" s="102">
        <f>_xll.qlCalendarAdvance(calendar,BG196,"1D",,,trigger)</f>
        <v>42555</v>
      </c>
      <c r="BH197" s="71">
        <f>_xll.qlTenorBasisForwardRate($W$17,BG197,_xll.ohTrigger(trigger,$W$24))</f>
        <v>2.7656426645165152E-4</v>
      </c>
      <c r="BI197" s="71">
        <f>_xll.qlTenorBasisForwardRate($W$17,BG197,_xll.ohTrigger(trigger,$W$24))*_xll.qlInterpolationInterpolate($AI$1,BG197,,trigger)</f>
        <v>2.4999999992865273E-4</v>
      </c>
      <c r="BJ197" s="71">
        <f>_xll.qlIndexFixing($W$9,_xll.qlInterestRateIndexFixingDate($W$9,BG197,trigger),TRUE,trigger)</f>
        <v>2.4999999992865273E-4</v>
      </c>
      <c r="BK197" s="1">
        <f t="shared" si="22"/>
        <v>0</v>
      </c>
    </row>
    <row r="198" spans="26:63" x14ac:dyDescent="0.2">
      <c r="Z198" s="1">
        <f t="shared" ref="Z198:Z261" si="25">Z197+1</f>
        <v>195</v>
      </c>
      <c r="AA198" s="44" t="str">
        <f t="shared" ref="AA198:AA261" si="26">Z198&amp;"M"</f>
        <v>195M</v>
      </c>
      <c r="AB198" s="45">
        <f>_xll.qlCalendarAdvance(calendar,$AB$3,AA198,,,trigger)</f>
        <v>48215</v>
      </c>
      <c r="AC198" s="45">
        <f>_xll.qlInterestRateIndexMaturity($W$9,AB198,trigger)</f>
        <v>48397</v>
      </c>
      <c r="AD198" s="49">
        <f>_xll.qlTenorBasisValue($W$17,AB198,_xll.ohTrigger(trigger,$W$24))</f>
        <v>9.5383656167258367E-4</v>
      </c>
      <c r="AE198" s="49">
        <f>_xll.qlTenorBasisForwardRate($W$17,AB198,_xll.ohTrigger(trigger,$W$24))</f>
        <v>2.0778284762347672E-2</v>
      </c>
      <c r="AF198" s="49">
        <f>_xll.qlTenorBasisForwardRate2($W$17,AB198,AC198,_xll.ohTrigger(trigger,$W$24))</f>
        <v>2.0778284762347672E-2</v>
      </c>
      <c r="AG198" s="49">
        <f>_xll.qlIndexFixing($W$9,_xll.qlInterestRateIndexFixingDate($W$9,AB198,trigger),TRUE,trigger)</f>
        <v>2.0740724734844514E-2</v>
      </c>
      <c r="AH198" s="52">
        <f t="shared" si="23"/>
        <v>0.37560027503158455</v>
      </c>
      <c r="AI198" s="52">
        <f t="shared" si="24"/>
        <v>0.99819234224899922</v>
      </c>
      <c r="BG198" s="102">
        <f>_xll.qlCalendarAdvance(calendar,BG197,"1D",,,trigger)</f>
        <v>42556</v>
      </c>
      <c r="BH198" s="71">
        <f>_xll.qlTenorBasisForwardRate($W$17,BG198,_xll.ohTrigger(trigger,$W$24))</f>
        <v>2.7776685476493091E-4</v>
      </c>
      <c r="BI198" s="71">
        <f>_xll.qlTenorBasisForwardRate($W$17,BG198,_xll.ohTrigger(trigger,$W$24))*_xll.qlInterpolationInterpolate($AI$1,BG198,,trigger)</f>
        <v>2.511315634675417E-4</v>
      </c>
      <c r="BJ198" s="71">
        <f>_xll.qlIndexFixing($W$9,_xll.qlInterestRateIndexFixingDate($W$9,BG198,trigger),TRUE,trigger)</f>
        <v>2.5122455699483592E-4</v>
      </c>
      <c r="BK198" s="1">
        <f t="shared" ref="BK198:BK261" si="27">BJ198-BI198</f>
        <v>9.2993527294219988E-8</v>
      </c>
    </row>
    <row r="199" spans="26:63" x14ac:dyDescent="0.2">
      <c r="Z199" s="1">
        <f t="shared" si="25"/>
        <v>196</v>
      </c>
      <c r="AA199" s="44" t="str">
        <f t="shared" si="26"/>
        <v>196M</v>
      </c>
      <c r="AB199" s="45">
        <f>_xll.qlCalendarAdvance(calendar,$AB$3,AA199,,,trigger)</f>
        <v>48246</v>
      </c>
      <c r="AC199" s="45">
        <f>_xll.qlInterestRateIndexMaturity($W$9,AB199,trigger)</f>
        <v>48428</v>
      </c>
      <c r="AD199" s="49">
        <f>_xll.qlTenorBasisValue($W$17,AB199,_xll.ohTrigger(trigger,$W$24))</f>
        <v>9.4470267965960329E-4</v>
      </c>
      <c r="AE199" s="49">
        <f>_xll.qlTenorBasisForwardRate($W$17,AB199,_xll.ohTrigger(trigger,$W$24))</f>
        <v>2.0729303542553697E-2</v>
      </c>
      <c r="AF199" s="49">
        <f>_xll.qlTenorBasisForwardRate2($W$17,AB199,AC199,_xll.ohTrigger(trigger,$W$24))</f>
        <v>2.0729303542553697E-2</v>
      </c>
      <c r="AG199" s="49">
        <f>_xll.qlIndexFixing($W$9,_xll.qlInterestRateIndexFixingDate($W$9,AB199,trigger),TRUE,trigger)</f>
        <v>2.0697018399982902E-2</v>
      </c>
      <c r="AH199" s="52">
        <f t="shared" si="23"/>
        <v>0.322851425707954</v>
      </c>
      <c r="AI199" s="52">
        <f t="shared" si="24"/>
        <v>0.99844253606955391</v>
      </c>
      <c r="BG199" s="102">
        <f>_xll.qlCalendarAdvance(calendar,BG198,"1D",,,trigger)</f>
        <v>42557</v>
      </c>
      <c r="BH199" s="71">
        <f>_xll.qlTenorBasisForwardRate($W$17,BG199,_xll.ohTrigger(trigger,$W$24))</f>
        <v>2.7899088636752843E-4</v>
      </c>
      <c r="BI199" s="71">
        <f>_xll.qlTenorBasisForwardRate($W$17,BG199,_xll.ohTrigger(trigger,$W$24))*_xll.qlInterpolationInterpolate($AI$1,BG199,,trigger)</f>
        <v>2.5228290270993528E-4</v>
      </c>
      <c r="BJ199" s="71">
        <f>_xll.qlIndexFixing($W$9,_xll.qlInterestRateIndexFixingDate($W$9,BG199,trigger),TRUE,trigger)</f>
        <v>2.5246424816368582E-4</v>
      </c>
      <c r="BK199" s="1">
        <f t="shared" si="27"/>
        <v>1.8134545375054307E-7</v>
      </c>
    </row>
    <row r="200" spans="26:63" x14ac:dyDescent="0.2">
      <c r="Z200" s="1">
        <f t="shared" si="25"/>
        <v>197</v>
      </c>
      <c r="AA200" s="44" t="str">
        <f t="shared" si="26"/>
        <v>197M</v>
      </c>
      <c r="AB200" s="45">
        <f>_xll.qlCalendarAdvance(calendar,$AB$3,AA200,,,trigger)</f>
        <v>48275</v>
      </c>
      <c r="AC200" s="45">
        <f>_xll.qlInterestRateIndexMaturity($W$9,AB200,trigger)</f>
        <v>48459</v>
      </c>
      <c r="AD200" s="49">
        <f>_xll.qlTenorBasisValue($W$17,AB200,_xll.ohTrigger(trigger,$W$24))</f>
        <v>9.3623908124949233E-4</v>
      </c>
      <c r="AE200" s="49">
        <f>_xll.qlTenorBasisForwardRate($W$17,AB200,_xll.ohTrigger(trigger,$W$24))</f>
        <v>2.0682290690741463E-2</v>
      </c>
      <c r="AF200" s="49">
        <f>_xll.qlTenorBasisForwardRate2($W$17,AB200,AC200,_xll.ohTrigger(trigger,$W$24))</f>
        <v>2.0682290690741463E-2</v>
      </c>
      <c r="AG200" s="49">
        <f>_xll.qlIndexFixing($W$9,_xll.qlInterestRateIndexFixingDate($W$9,AB200,trigger),TRUE,trigger)</f>
        <v>2.0654964364649538E-2</v>
      </c>
      <c r="AH200" s="52">
        <f t="shared" si="23"/>
        <v>0.27326326091925424</v>
      </c>
      <c r="AI200" s="52">
        <f t="shared" si="24"/>
        <v>0.99867875727594535</v>
      </c>
      <c r="BG200" s="102">
        <f>_xll.qlCalendarAdvance(calendar,BG199,"1D",,,trigger)</f>
        <v>42558</v>
      </c>
      <c r="BH200" s="71">
        <f>_xll.qlTenorBasisForwardRate($W$17,BG200,_xll.ohTrigger(trigger,$W$24))</f>
        <v>2.8165449949700501E-4</v>
      </c>
      <c r="BI200" s="71">
        <f>_xll.qlTenorBasisForwardRate($W$17,BG200,_xll.ohTrigger(trigger,$W$24))*_xll.qlInterpolationInterpolate($AI$1,BG200,,trigger)</f>
        <v>2.5473663399460137E-4</v>
      </c>
      <c r="BJ200" s="71">
        <f>_xll.qlIndexFixing($W$9,_xll.qlInterestRateIndexFixingDate($W$9,BG200,trigger),TRUE,trigger)</f>
        <v>2.5535340226183608E-4</v>
      </c>
      <c r="BK200" s="1">
        <f t="shared" si="27"/>
        <v>6.1676826723471023E-7</v>
      </c>
    </row>
    <row r="201" spans="26:63" x14ac:dyDescent="0.2">
      <c r="Z201" s="1">
        <f t="shared" si="25"/>
        <v>198</v>
      </c>
      <c r="AA201" s="44" t="str">
        <f t="shared" si="26"/>
        <v>198M</v>
      </c>
      <c r="AB201" s="45">
        <f>_xll.qlCalendarAdvance(calendar,$AB$3,AA201,,,trigger)</f>
        <v>48306</v>
      </c>
      <c r="AC201" s="45">
        <f>_xll.qlInterestRateIndexMaturity($W$9,AB201,trigger)</f>
        <v>48491</v>
      </c>
      <c r="AD201" s="49">
        <f>_xll.qlTenorBasisValue($W$17,AB201,_xll.ohTrigger(trigger,$W$24))</f>
        <v>9.2727791545409556E-4</v>
      </c>
      <c r="AE201" s="49">
        <f>_xll.qlTenorBasisForwardRate($W$17,AB201,_xll.ohTrigger(trigger,$W$24))</f>
        <v>2.0631484553830372E-2</v>
      </c>
      <c r="AF201" s="49">
        <f>_xll.qlTenorBasisForwardRate2($W$17,AB201,AC201,_xll.ohTrigger(trigger,$W$24))</f>
        <v>2.0631484553830372E-2</v>
      </c>
      <c r="AG201" s="49">
        <f>_xll.qlIndexFixing($W$9,_xll.qlInterestRateIndexFixingDate($W$9,AB201,trigger),TRUE,trigger)</f>
        <v>2.0609220833214526E-2</v>
      </c>
      <c r="AH201" s="52">
        <f t="shared" si="23"/>
        <v>0.22263720615846305</v>
      </c>
      <c r="AI201" s="52">
        <f t="shared" si="24"/>
        <v>0.99892088615544083</v>
      </c>
      <c r="BG201" s="102">
        <f>_xll.qlCalendarAdvance(calendar,BG200,"1D",,,trigger)</f>
        <v>42559</v>
      </c>
      <c r="BH201" s="71">
        <f>_xll.qlTenorBasisForwardRate($W$17,BG201,_xll.ohTrigger(trigger,$W$24))</f>
        <v>2.8221956919103464E-4</v>
      </c>
      <c r="BI201" s="71">
        <f>_xll.qlTenorBasisForwardRate($W$17,BG201,_xll.ohTrigger(trigger,$W$24))*_xll.qlInterpolationInterpolate($AI$1,BG201,,trigger)</f>
        <v>2.5529289780119131E-4</v>
      </c>
      <c r="BJ201" s="71">
        <f>_xll.qlIndexFixing($W$9,_xll.qlInterestRateIndexFixingDate($W$9,BG201,trigger),TRUE,trigger)</f>
        <v>2.5577124371191779E-4</v>
      </c>
      <c r="BK201" s="1">
        <f t="shared" si="27"/>
        <v>4.7834591072648579E-7</v>
      </c>
    </row>
    <row r="202" spans="26:63" x14ac:dyDescent="0.2">
      <c r="Z202" s="1">
        <f t="shared" si="25"/>
        <v>199</v>
      </c>
      <c r="AA202" s="44" t="str">
        <f t="shared" si="26"/>
        <v>199M</v>
      </c>
      <c r="AB202" s="45">
        <f>_xll.qlCalendarAdvance(calendar,$AB$3,AA202,,,trigger)</f>
        <v>48337</v>
      </c>
      <c r="AC202" s="45">
        <f>_xll.qlInterestRateIndexMaturity($W$9,AB202,trigger)</f>
        <v>48521</v>
      </c>
      <c r="AD202" s="49">
        <f>_xll.qlTenorBasisValue($W$17,AB202,_xll.ohTrigger(trigger,$W$24))</f>
        <v>9.1840526851399247E-4</v>
      </c>
      <c r="AE202" s="49">
        <f>_xll.qlTenorBasisForwardRate($W$17,AB202,_xll.ohTrigger(trigger,$W$24))</f>
        <v>2.0580395693379171E-2</v>
      </c>
      <c r="AF202" s="49">
        <f>_xll.qlTenorBasisForwardRate2($W$17,AB202,AC202,_xll.ohTrigger(trigger,$W$24))</f>
        <v>2.0580395693379171E-2</v>
      </c>
      <c r="AG202" s="49">
        <f>_xll.qlIndexFixing($W$9,_xll.qlInterestRateIndexFixingDate($W$9,AB202,trigger),TRUE,trigger)</f>
        <v>2.0562892614574148E-2</v>
      </c>
      <c r="AH202" s="52">
        <f t="shared" si="23"/>
        <v>0.17503078805023581</v>
      </c>
      <c r="AI202" s="52">
        <f t="shared" si="24"/>
        <v>0.99914952661426937</v>
      </c>
      <c r="BG202" s="102">
        <f>_xll.qlCalendarAdvance(calendar,BG201,"1D",,,trigger)</f>
        <v>42562</v>
      </c>
      <c r="BH202" s="71">
        <f>_xll.qlTenorBasisForwardRate($W$17,BG202,_xll.ohTrigger(trigger,$W$24))</f>
        <v>2.8542403788423952E-4</v>
      </c>
      <c r="BI202" s="71">
        <f>_xll.qlTenorBasisForwardRate($W$17,BG202,_xll.ohTrigger(trigger,$W$24))*_xll.qlInterpolationInterpolate($AI$1,BG202,,trigger)</f>
        <v>2.5832876092630162E-4</v>
      </c>
      <c r="BJ202" s="71">
        <f>_xll.qlIndexFixing($W$9,_xll.qlInterestRateIndexFixingDate($W$9,BG202,trigger),TRUE,trigger)</f>
        <v>2.5888005538570087E-4</v>
      </c>
      <c r="BK202" s="1">
        <f t="shared" si="27"/>
        <v>5.5129445939924859E-7</v>
      </c>
    </row>
    <row r="203" spans="26:63" x14ac:dyDescent="0.2">
      <c r="Z203" s="1">
        <f t="shared" si="25"/>
        <v>200</v>
      </c>
      <c r="AA203" s="44" t="str">
        <f t="shared" si="26"/>
        <v>200M</v>
      </c>
      <c r="AB203" s="45">
        <f>_xll.qlCalendarAdvance(calendar,$AB$3,AA203,,,trigger)</f>
        <v>48367</v>
      </c>
      <c r="AC203" s="45">
        <f>_xll.qlInterestRateIndexMaturity($W$9,AB203,trigger)</f>
        <v>48550</v>
      </c>
      <c r="AD203" s="49">
        <f>_xll.qlTenorBasisValue($W$17,AB203,_xll.ohTrigger(trigger,$W$24))</f>
        <v>9.0990264747175045E-4</v>
      </c>
      <c r="AE203" s="49">
        <f>_xll.qlTenorBasisForwardRate($W$17,AB203,_xll.ohTrigger(trigger,$W$24))</f>
        <v>2.0530272826780865E-2</v>
      </c>
      <c r="AF203" s="49">
        <f>_xll.qlTenorBasisForwardRate2($W$17,AB203,AC203,_xll.ohTrigger(trigger,$W$24))</f>
        <v>2.0530272826780865E-2</v>
      </c>
      <c r="AG203" s="49">
        <f>_xll.qlIndexFixing($W$9,_xll.qlInterestRateIndexFixingDate($W$9,AB203,trigger),TRUE,trigger)</f>
        <v>2.0517232320448824E-2</v>
      </c>
      <c r="AH203" s="52">
        <f t="shared" si="23"/>
        <v>0.13040506332041152</v>
      </c>
      <c r="AI203" s="52">
        <f t="shared" si="24"/>
        <v>0.99936481573128289</v>
      </c>
      <c r="BG203" s="102">
        <f>_xll.qlCalendarAdvance(calendar,BG202,"1D",,,trigger)</f>
        <v>42563</v>
      </c>
      <c r="BH203" s="71">
        <f>_xll.qlTenorBasisForwardRate($W$17,BG203,_xll.ohTrigger(trigger,$W$24))</f>
        <v>2.8677148071763688E-4</v>
      </c>
      <c r="BI203" s="71">
        <f>_xll.qlTenorBasisForwardRate($W$17,BG203,_xll.ohTrigger(trigger,$W$24))*_xll.qlInterpolationInterpolate($AI$1,BG203,,trigger)</f>
        <v>2.5959421825200337E-4</v>
      </c>
      <c r="BJ203" s="71">
        <f>_xll.qlIndexFixing($W$9,_xll.qlInterestRateIndexFixingDate($W$9,BG203,trigger),TRUE,trigger)</f>
        <v>2.6020430361546913E-4</v>
      </c>
      <c r="BK203" s="1">
        <f t="shared" si="27"/>
        <v>6.1008536346576292E-7</v>
      </c>
    </row>
    <row r="204" spans="26:63" x14ac:dyDescent="0.2">
      <c r="Z204" s="1">
        <f t="shared" si="25"/>
        <v>201</v>
      </c>
      <c r="AA204" s="44" t="str">
        <f t="shared" si="26"/>
        <v>201M</v>
      </c>
      <c r="AB204" s="45">
        <f>_xll.qlCalendarAdvance(calendar,$AB$3,AA204,,,trigger)</f>
        <v>48397</v>
      </c>
      <c r="AC204" s="45">
        <f>_xll.qlInterestRateIndexMaturity($W$9,AB204,trigger)</f>
        <v>48582</v>
      </c>
      <c r="AD204" s="49">
        <f>_xll.qlTenorBasisValue($W$17,AB204,_xll.ohTrigger(trigger,$W$24))</f>
        <v>9.0148199981250122E-4</v>
      </c>
      <c r="AE204" s="49">
        <f>_xll.qlTenorBasisForwardRate($W$17,AB204,_xll.ohTrigger(trigger,$W$24))</f>
        <v>2.047862340209472E-2</v>
      </c>
      <c r="AF204" s="49">
        <f>_xll.qlTenorBasisForwardRate2($W$17,AB204,AC204,_xll.ohTrigger(trigger,$W$24))</f>
        <v>2.047862340209472E-2</v>
      </c>
      <c r="AG204" s="49">
        <f>_xll.qlIndexFixing($W$9,_xll.qlInterestRateIndexFixingDate($W$9,AB204,trigger),TRUE,trigger)</f>
        <v>2.0470109831520578E-2</v>
      </c>
      <c r="AH204" s="52">
        <f t="shared" si="23"/>
        <v>8.5135705741416767E-2</v>
      </c>
      <c r="AI204" s="52">
        <f t="shared" si="24"/>
        <v>0.99958427036783781</v>
      </c>
      <c r="BG204" s="102">
        <f>_xll.qlCalendarAdvance(calendar,BG203,"1D",,,trigger)</f>
        <v>42564</v>
      </c>
      <c r="BH204" s="71">
        <f>_xll.qlTenorBasisForwardRate($W$17,BG204,_xll.ohTrigger(trigger,$W$24))</f>
        <v>2.8813858066870698E-4</v>
      </c>
      <c r="BI204" s="71">
        <f>_xll.qlTenorBasisForwardRate($W$17,BG204,_xll.ohTrigger(trigger,$W$24))*_xll.qlInterpolationInterpolate($AI$1,BG204,,trigger)</f>
        <v>2.6087790453546635E-4</v>
      </c>
      <c r="BJ204" s="71">
        <f>_xll.qlIndexFixing($W$9,_xll.qlInterestRateIndexFixingDate($W$9,BG204,trigger),TRUE,trigger)</f>
        <v>2.6154130245623921E-4</v>
      </c>
      <c r="BK204" s="1">
        <f t="shared" si="27"/>
        <v>6.6339792077286033E-7</v>
      </c>
    </row>
    <row r="205" spans="26:63" x14ac:dyDescent="0.2">
      <c r="Z205" s="1">
        <f t="shared" si="25"/>
        <v>202</v>
      </c>
      <c r="AA205" s="44" t="str">
        <f t="shared" si="26"/>
        <v>202M</v>
      </c>
      <c r="AB205" s="45">
        <f>_xll.qlCalendarAdvance(calendar,$AB$3,AA205,,,trigger)</f>
        <v>48428</v>
      </c>
      <c r="AC205" s="45">
        <f>_xll.qlInterestRateIndexMaturity($W$9,AB205,trigger)</f>
        <v>48612</v>
      </c>
      <c r="AD205" s="49">
        <f>_xll.qlTenorBasisValue($W$17,AB205,_xll.ohTrigger(trigger,$W$24))</f>
        <v>8.9286628728633402E-4</v>
      </c>
      <c r="AE205" s="49">
        <f>_xll.qlTenorBasisForwardRate($W$17,AB205,_xll.ohTrigger(trigger,$W$24))</f>
        <v>2.0425414219203724E-2</v>
      </c>
      <c r="AF205" s="49">
        <f>_xll.qlTenorBasisForwardRate2($W$17,AB205,AC205,_xll.ohTrigger(trigger,$W$24))</f>
        <v>2.0425414219203724E-2</v>
      </c>
      <c r="AG205" s="49">
        <f>_xll.qlIndexFixing($W$9,_xll.qlInterestRateIndexFixingDate($W$9,AB205,trigger),TRUE,trigger)</f>
        <v>2.0421208049754898E-2</v>
      </c>
      <c r="AH205" s="52">
        <f t="shared" si="23"/>
        <v>4.2061694488261525E-2</v>
      </c>
      <c r="AI205" s="52">
        <f t="shared" si="24"/>
        <v>0.99979407176747137</v>
      </c>
      <c r="BG205" s="102">
        <f>_xll.qlCalendarAdvance(calendar,BG204,"1D",,,trigger)</f>
        <v>42565</v>
      </c>
      <c r="BH205" s="71">
        <f>_xll.qlTenorBasisForwardRate($W$17,BG205,_xll.ohTrigger(trigger,$W$24))</f>
        <v>2.9115002586822141E-4</v>
      </c>
      <c r="BI205" s="71">
        <f>_xll.qlTenorBasisForwardRate($W$17,BG205,_xll.ohTrigger(trigger,$W$24))*_xll.qlInterpolationInterpolate($AI$1,BG205,,trigger)</f>
        <v>2.6365106645369823E-4</v>
      </c>
      <c r="BJ205" s="71">
        <f>_xll.qlIndexFixing($W$9,_xll.qlInterestRateIndexFixingDate($W$9,BG205,trigger),TRUE,trigger)</f>
        <v>2.6371929845698589E-4</v>
      </c>
      <c r="BK205" s="1">
        <f t="shared" si="27"/>
        <v>6.8232003287661477E-8</v>
      </c>
    </row>
    <row r="206" spans="26:63" x14ac:dyDescent="0.2">
      <c r="Z206" s="1">
        <f t="shared" si="25"/>
        <v>203</v>
      </c>
      <c r="AA206" s="44" t="str">
        <f t="shared" si="26"/>
        <v>203M</v>
      </c>
      <c r="AB206" s="45">
        <f>_xll.qlCalendarAdvance(calendar,$AB$3,AA206,,,trigger)</f>
        <v>48459</v>
      </c>
      <c r="AC206" s="45">
        <f>_xll.qlInterestRateIndexMaturity($W$9,AB206,trigger)</f>
        <v>48640</v>
      </c>
      <c r="AD206" s="49">
        <f>_xll.qlTenorBasisValue($W$17,AB206,_xll.ohTrigger(trigger,$W$24))</f>
        <v>8.8433708755064578E-4</v>
      </c>
      <c r="AE206" s="49">
        <f>_xll.qlTenorBasisForwardRate($W$17,AB206,_xll.ohTrigger(trigger,$W$24))</f>
        <v>2.0372163146249136E-2</v>
      </c>
      <c r="AF206" s="49">
        <f>_xll.qlTenorBasisForwardRate2($W$17,AB206,AC206,_xll.ohTrigger(trigger,$W$24))</f>
        <v>2.0372163146249136E-2</v>
      </c>
      <c r="AG206" s="49">
        <f>_xll.qlIndexFixing($W$9,_xll.qlInterestRateIndexFixingDate($W$9,AB206,trigger),TRUE,trigger)</f>
        <v>2.0371978524825134E-2</v>
      </c>
      <c r="AH206" s="52">
        <f t="shared" si="23"/>
        <v>1.8462142400282877E-3</v>
      </c>
      <c r="AI206" s="52">
        <f t="shared" si="24"/>
        <v>0.9999909375640339</v>
      </c>
      <c r="BG206" s="102">
        <f>_xll.qlCalendarAdvance(calendar,BG205,"1D",,,trigger)</f>
        <v>42566</v>
      </c>
      <c r="BH206" s="71">
        <f>_xll.qlTenorBasisForwardRate($W$17,BG206,_xll.ohTrigger(trigger,$W$24))</f>
        <v>2.9175085232761595E-4</v>
      </c>
      <c r="BI206" s="71">
        <f>_xll.qlTenorBasisForwardRate($W$17,BG206,_xll.ohTrigger(trigger,$W$24))*_xll.qlInterpolationInterpolate($AI$1,BG206,,trigger)</f>
        <v>2.642418697563207E-4</v>
      </c>
      <c r="BJ206" s="71">
        <f>_xll.qlIndexFixing($W$9,_xll.qlInterestRateIndexFixingDate($W$9,BG206,trigger),TRUE,trigger)</f>
        <v>2.6464185224547333E-4</v>
      </c>
      <c r="BK206" s="1">
        <f t="shared" si="27"/>
        <v>3.9998248915263691E-7</v>
      </c>
    </row>
    <row r="207" spans="26:63" x14ac:dyDescent="0.2">
      <c r="Z207" s="1">
        <f t="shared" si="25"/>
        <v>204</v>
      </c>
      <c r="AA207" s="44" t="str">
        <f t="shared" si="26"/>
        <v>204M</v>
      </c>
      <c r="AB207" s="45">
        <f>_xll.qlCalendarAdvance(calendar,$AB$3,AA207,,,trigger)</f>
        <v>48491</v>
      </c>
      <c r="AC207" s="45">
        <f>_xll.qlInterestRateIndexMaturity($W$9,AB207,trigger)</f>
        <v>48673</v>
      </c>
      <c r="AD207" s="49">
        <f>_xll.qlTenorBasisValue($W$17,AB207,_xll.ohTrigger(trigger,$W$24))</f>
        <v>8.7562293847104193E-4</v>
      </c>
      <c r="AE207" s="49">
        <f>_xll.qlTenorBasisForwardRate($W$17,AB207,_xll.ohTrigger(trigger,$W$24))</f>
        <v>2.0315213167424621E-2</v>
      </c>
      <c r="AF207" s="49">
        <f>_xll.qlTenorBasisForwardRate2($W$17,AB207,AC207,_xll.ohTrigger(trigger,$W$24))</f>
        <v>2.0315213167424621E-2</v>
      </c>
      <c r="AG207" s="49">
        <f>_xll.qlIndexFixing($W$9,_xll.qlInterestRateIndexFixingDate($W$9,AB207,trigger),TRUE,trigger)</f>
        <v>2.0319274117319222E-2</v>
      </c>
      <c r="AH207" s="52">
        <f t="shared" si="23"/>
        <v>-4.0609498946006517E-2</v>
      </c>
      <c r="AI207" s="52">
        <f t="shared" si="24"/>
        <v>1.0001998969866146</v>
      </c>
      <c r="BG207" s="102">
        <f>_xll.qlCalendarAdvance(calendar,BG206,"1D",,,trigger)</f>
        <v>42569</v>
      </c>
      <c r="BH207" s="71">
        <f>_xll.qlTenorBasisForwardRate($W$17,BG207,_xll.ohTrigger(trigger,$W$24))</f>
        <v>2.9525931883260227E-4</v>
      </c>
      <c r="BI207" s="71">
        <f>_xll.qlTenorBasisForwardRate($W$17,BG207,_xll.ohTrigger(trigger,$W$24))*_xll.qlInterpolationInterpolate($AI$1,BG207,,trigger)</f>
        <v>2.6756138480344885E-4</v>
      </c>
      <c r="BJ207" s="71">
        <f>_xll.qlIndexFixing($W$9,_xll.qlInterestRateIndexFixingDate($W$9,BG207,trigger),TRUE,trigger)</f>
        <v>2.6839999507356836E-4</v>
      </c>
      <c r="BK207" s="1">
        <f t="shared" si="27"/>
        <v>8.3861027011950797E-7</v>
      </c>
    </row>
    <row r="208" spans="26:63" x14ac:dyDescent="0.2">
      <c r="Z208" s="1">
        <f t="shared" si="25"/>
        <v>205</v>
      </c>
      <c r="AA208" s="44" t="str">
        <f t="shared" si="26"/>
        <v>205M</v>
      </c>
      <c r="AB208" s="45">
        <f>_xll.qlCalendarAdvance(calendar,$AB$3,AA208,,,trigger)</f>
        <v>48520</v>
      </c>
      <c r="AC208" s="45">
        <f>_xll.qlInterestRateIndexMaturity($W$9,AB208,trigger)</f>
        <v>48701</v>
      </c>
      <c r="AD208" s="49">
        <f>_xll.qlTenorBasisValue($W$17,AB208,_xll.ohTrigger(trigger,$W$24))</f>
        <v>8.6780439303984873E-4</v>
      </c>
      <c r="AE208" s="49">
        <f>_xll.qlTenorBasisForwardRate($W$17,AB208,_xll.ohTrigger(trigger,$W$24))</f>
        <v>2.0263618307285455E-2</v>
      </c>
      <c r="AF208" s="49">
        <f>_xll.qlTenorBasisForwardRate2($W$17,AB208,AC208,_xll.ohTrigger(trigger,$W$24))</f>
        <v>2.0263618307285455E-2</v>
      </c>
      <c r="AG208" s="49">
        <f>_xll.qlIndexFixing($W$9,_xll.qlInterestRateIndexFixingDate($W$9,AB208,trigger),TRUE,trigger)</f>
        <v>2.0271254787554805E-2</v>
      </c>
      <c r="AH208" s="52">
        <f t="shared" si="23"/>
        <v>-7.6364802693504319E-2</v>
      </c>
      <c r="AI208" s="52">
        <f t="shared" si="24"/>
        <v>1.0003768566972369</v>
      </c>
      <c r="BG208" s="102">
        <f>_xll.qlCalendarAdvance(calendar,BG207,"1D",,,trigger)</f>
        <v>42570</v>
      </c>
      <c r="BH208" s="71">
        <f>_xll.qlTenorBasisForwardRate($W$17,BG208,_xll.ohTrigger(trigger,$W$24))</f>
        <v>2.9673853546395991E-4</v>
      </c>
      <c r="BI208" s="71">
        <f>_xll.qlTenorBasisForwardRate($W$17,BG208,_xll.ohTrigger(trigger,$W$24))*_xll.qlInterpolationInterpolate($AI$1,BG208,,trigger)</f>
        <v>2.6894936119934928E-4</v>
      </c>
      <c r="BJ208" s="71">
        <f>_xll.qlIndexFixing($W$9,_xll.qlInterestRateIndexFixingDate($W$9,BG208,trigger),TRUE,trigger)</f>
        <v>2.6980250965630043E-4</v>
      </c>
      <c r="BK208" s="1">
        <f t="shared" si="27"/>
        <v>8.5314845695114595E-7</v>
      </c>
    </row>
    <row r="209" spans="26:63" x14ac:dyDescent="0.2">
      <c r="Z209" s="1">
        <f t="shared" si="25"/>
        <v>206</v>
      </c>
      <c r="AA209" s="44" t="str">
        <f t="shared" si="26"/>
        <v>206M</v>
      </c>
      <c r="AB209" s="45">
        <f>_xll.qlCalendarAdvance(calendar,$AB$3,AA209,,,trigger)</f>
        <v>48550</v>
      </c>
      <c r="AC209" s="45">
        <f>_xll.qlInterestRateIndexMaturity($W$9,AB209,trigger)</f>
        <v>48732</v>
      </c>
      <c r="AD209" s="49">
        <f>_xll.qlTenorBasisValue($W$17,AB209,_xll.ohTrigger(trigger,$W$24))</f>
        <v>8.5979445489643355E-4</v>
      </c>
      <c r="AE209" s="49">
        <f>_xll.qlTenorBasisForwardRate($W$17,AB209,_xll.ohTrigger(trigger,$W$24))</f>
        <v>2.020895235565736E-2</v>
      </c>
      <c r="AF209" s="49">
        <f>_xll.qlTenorBasisForwardRate2($W$17,AB209,AC209,_xll.ohTrigger(trigger,$W$24))</f>
        <v>2.020895235565736E-2</v>
      </c>
      <c r="AG209" s="49">
        <f>_xll.qlIndexFixing($W$9,_xll.qlInterestRateIndexFixingDate($W$9,AB209,trigger),TRUE,trigger)</f>
        <v>2.0220250546670884E-2</v>
      </c>
      <c r="AH209" s="52">
        <f t="shared" si="23"/>
        <v>-0.11298191013524306</v>
      </c>
      <c r="AI209" s="52">
        <f t="shared" si="24"/>
        <v>1.0005590686154675</v>
      </c>
      <c r="BG209" s="102">
        <f>_xll.qlCalendarAdvance(calendar,BG208,"1D",,,trigger)</f>
        <v>42571</v>
      </c>
      <c r="BH209" s="71">
        <f>_xll.qlTenorBasisForwardRate($W$17,BG209,_xll.ohTrigger(trigger,$W$24))</f>
        <v>2.9823543053229275E-4</v>
      </c>
      <c r="BI209" s="71">
        <f>_xll.qlTenorBasisForwardRate($W$17,BG209,_xll.ohTrigger(trigger,$W$24))*_xll.qlInterpolationInterpolate($AI$1,BG209,,trigger)</f>
        <v>2.7035383710095608E-4</v>
      </c>
      <c r="BJ209" s="71">
        <f>_xll.qlIndexFixing($W$9,_xll.qlInterestRateIndexFixingDate($W$9,BG209,trigger),TRUE,trigger)</f>
        <v>2.7121381122669174E-4</v>
      </c>
      <c r="BK209" s="1">
        <f t="shared" si="27"/>
        <v>8.5997412573566873E-7</v>
      </c>
    </row>
    <row r="210" spans="26:63" x14ac:dyDescent="0.2">
      <c r="Z210" s="1">
        <f t="shared" si="25"/>
        <v>207</v>
      </c>
      <c r="AA210" s="44" t="str">
        <f t="shared" si="26"/>
        <v>207M</v>
      </c>
      <c r="AB210" s="45">
        <f>_xll.qlCalendarAdvance(calendar,$AB$3,AA210,,,trigger)</f>
        <v>48582</v>
      </c>
      <c r="AC210" s="45">
        <f>_xll.qlInterestRateIndexMaturity($W$9,AB210,trigger)</f>
        <v>48764</v>
      </c>
      <c r="AD210" s="49">
        <f>_xll.qlTenorBasisValue($W$17,AB210,_xll.ohTrigger(trigger,$W$24))</f>
        <v>8.5133764119015476E-4</v>
      </c>
      <c r="AE210" s="49">
        <f>_xll.qlTenorBasisForwardRate($W$17,AB210,_xll.ohTrigger(trigger,$W$24))</f>
        <v>2.0150357493694454E-2</v>
      </c>
      <c r="AF210" s="49">
        <f>_xll.qlTenorBasisForwardRate2($W$17,AB210,AC210,_xll.ohTrigger(trigger,$W$24))</f>
        <v>2.0150357493694454E-2</v>
      </c>
      <c r="AG210" s="49">
        <f>_xll.qlIndexFixing($W$9,_xll.qlInterestRateIndexFixingDate($W$9,AB210,trigger),TRUE,trigger)</f>
        <v>2.0165319013412973E-2</v>
      </c>
      <c r="AH210" s="52">
        <f t="shared" si="23"/>
        <v>-0.14961519718519056</v>
      </c>
      <c r="AI210" s="52">
        <f t="shared" si="24"/>
        <v>1.0007424940090119</v>
      </c>
      <c r="BG210" s="102">
        <f>_xll.qlCalendarAdvance(calendar,BG209,"1D",,,trigger)</f>
        <v>42572</v>
      </c>
      <c r="BH210" s="71">
        <f>_xll.qlTenorBasisForwardRate($W$17,BG210,_xll.ohTrigger(trigger,$W$24))</f>
        <v>3.0156590102586682E-4</v>
      </c>
      <c r="BI210" s="71">
        <f>_xll.qlTenorBasisForwardRate($W$17,BG210,_xll.ohTrigger(trigger,$W$24))*_xll.qlInterpolationInterpolate($AI$1,BG210,,trigger)</f>
        <v>2.7342124326153411E-4</v>
      </c>
      <c r="BJ210" s="71">
        <f>_xll.qlIndexFixing($W$9,_xll.qlInterestRateIndexFixingDate($W$9,BG210,trigger),TRUE,trigger)</f>
        <v>2.7301220065742692E-4</v>
      </c>
      <c r="BK210" s="1">
        <f t="shared" si="27"/>
        <v>-4.090426041071884E-7</v>
      </c>
    </row>
    <row r="211" spans="26:63" x14ac:dyDescent="0.2">
      <c r="Z211" s="1">
        <f t="shared" si="25"/>
        <v>208</v>
      </c>
      <c r="AA211" s="44" t="str">
        <f t="shared" si="26"/>
        <v>208M</v>
      </c>
      <c r="AB211" s="45">
        <f>_xll.qlCalendarAdvance(calendar,$AB$3,AA211,,,trigger)</f>
        <v>48612</v>
      </c>
      <c r="AC211" s="45">
        <f>_xll.qlInterestRateIndexMaturity($W$9,AB211,trigger)</f>
        <v>48793</v>
      </c>
      <c r="AD211" s="49">
        <f>_xll.qlTenorBasisValue($W$17,AB211,_xll.ohTrigger(trigger,$W$24))</f>
        <v>8.4349052945196091E-4</v>
      </c>
      <c r="AE211" s="49">
        <f>_xll.qlTenorBasisForwardRate($W$17,AB211,_xll.ohTrigger(trigger,$W$24))</f>
        <v>2.0095213796729232E-2</v>
      </c>
      <c r="AF211" s="49">
        <f>_xll.qlTenorBasisForwardRate2($W$17,AB211,AC211,_xll.ohTrigger(trigger,$W$24))</f>
        <v>2.0095213796729232E-2</v>
      </c>
      <c r="AG211" s="49">
        <f>_xll.qlIndexFixing($W$9,_xll.qlInterestRateIndexFixingDate($W$9,AB211,trigger),TRUE,trigger)</f>
        <v>2.0113387523697644E-2</v>
      </c>
      <c r="AH211" s="52">
        <f t="shared" si="23"/>
        <v>-0.18173726968412351</v>
      </c>
      <c r="AI211" s="52">
        <f t="shared" si="24"/>
        <v>1.0009043808715969</v>
      </c>
      <c r="BG211" s="102">
        <f>_xll.qlCalendarAdvance(calendar,BG210,"1D",,,trigger)</f>
        <v>42573</v>
      </c>
      <c r="BH211" s="71">
        <f>_xll.qlTenorBasisForwardRate($W$17,BG211,_xll.ohTrigger(trigger,$W$24))</f>
        <v>3.0219649514449232E-4</v>
      </c>
      <c r="BI211" s="71">
        <f>_xll.qlTenorBasisForwardRate($W$17,BG211,_xll.ohTrigger(trigger,$W$24))*_xll.qlInterpolationInterpolate($AI$1,BG211,,trigger)</f>
        <v>2.7404138251584917E-4</v>
      </c>
      <c r="BJ211" s="71">
        <f>_xll.qlIndexFixing($W$9,_xll.qlInterestRateIndexFixingDate($W$9,BG211,trigger),TRUE,trigger)</f>
        <v>2.7423716405112407E-4</v>
      </c>
      <c r="BK211" s="1">
        <f t="shared" si="27"/>
        <v>1.9578153527489896E-7</v>
      </c>
    </row>
    <row r="212" spans="26:63" x14ac:dyDescent="0.2">
      <c r="Z212" s="1">
        <f t="shared" si="25"/>
        <v>209</v>
      </c>
      <c r="AA212" s="44" t="str">
        <f t="shared" si="26"/>
        <v>209M</v>
      </c>
      <c r="AB212" s="45">
        <f>_xll.qlCalendarAdvance(calendar,$AB$3,AA212,,,trigger)</f>
        <v>48640</v>
      </c>
      <c r="AC212" s="45">
        <f>_xll.qlInterestRateIndexMaturity($W$9,AB212,trigger)</f>
        <v>48824</v>
      </c>
      <c r="AD212" s="49">
        <f>_xll.qlTenorBasisValue($W$17,AB212,_xll.ohTrigger(trigger,$W$24))</f>
        <v>8.3623696160359598E-4</v>
      </c>
      <c r="AE212" s="49">
        <f>_xll.qlTenorBasisForwardRate($W$17,AB212,_xll.ohTrigger(trigger,$W$24))</f>
        <v>2.0041725632891711E-2</v>
      </c>
      <c r="AF212" s="49">
        <f>_xll.qlTenorBasisForwardRate2($W$17,AB212,AC212,_xll.ohTrigger(trigger,$W$24))</f>
        <v>2.0041725632891711E-2</v>
      </c>
      <c r="AG212" s="49">
        <f>_xll.qlIndexFixing($W$9,_xll.qlInterestRateIndexFixingDate($W$9,AB212,trigger),TRUE,trigger)</f>
        <v>2.0062942007971981E-2</v>
      </c>
      <c r="AH212" s="52">
        <f t="shared" si="23"/>
        <v>-0.21216375080269911</v>
      </c>
      <c r="AI212" s="52">
        <f t="shared" si="24"/>
        <v>1.001058610194995</v>
      </c>
      <c r="BG212" s="102">
        <f>_xll.qlCalendarAdvance(calendar,BG211,"1D",,,trigger)</f>
        <v>42576</v>
      </c>
      <c r="BH212" s="71">
        <f>_xll.qlTenorBasisForwardRate($W$17,BG212,_xll.ohTrigger(trigger,$W$24))</f>
        <v>3.0597450144510401E-4</v>
      </c>
      <c r="BI212" s="71">
        <f>_xll.qlTenorBasisForwardRate($W$17,BG212,_xll.ohTrigger(trigger,$W$24))*_xll.qlInterpolationInterpolate($AI$1,BG212,,trigger)</f>
        <v>2.7761440621935332E-4</v>
      </c>
      <c r="BJ212" s="71">
        <f>_xll.qlIndexFixing($W$9,_xll.qlInterestRateIndexFixingDate($W$9,BG212,trigger),TRUE,trigger)</f>
        <v>2.7837666229244841E-4</v>
      </c>
      <c r="BK212" s="1">
        <f t="shared" si="27"/>
        <v>7.6225607309509183E-7</v>
      </c>
    </row>
    <row r="213" spans="26:63" x14ac:dyDescent="0.2">
      <c r="Z213" s="1">
        <f t="shared" si="25"/>
        <v>210</v>
      </c>
      <c r="AA213" s="44" t="str">
        <f t="shared" si="26"/>
        <v>210M</v>
      </c>
      <c r="AB213" s="45">
        <f>_xll.qlCalendarAdvance(calendar,$AB$3,AA213,,,trigger)</f>
        <v>48673</v>
      </c>
      <c r="AC213" s="45">
        <f>_xll.qlInterestRateIndexMaturity($W$9,AB213,trigger)</f>
        <v>48856</v>
      </c>
      <c r="AD213" s="49">
        <f>_xll.qlTenorBasisValue($W$17,AB213,_xll.ohTrigger(trigger,$W$24))</f>
        <v>8.2777481049422759E-4</v>
      </c>
      <c r="AE213" s="49">
        <f>_xll.qlTenorBasisForwardRate($W$17,AB213,_xll.ohTrigger(trigger,$W$24))</f>
        <v>1.9979834593624436E-2</v>
      </c>
      <c r="AF213" s="49">
        <f>_xll.qlTenorBasisForwardRate2($W$17,AB213,AC213,_xll.ohTrigger(trigger,$W$24))</f>
        <v>1.9979834593624436E-2</v>
      </c>
      <c r="AG213" s="49">
        <f>_xll.qlIndexFixing($W$9,_xll.qlInterestRateIndexFixingDate($W$9,AB213,trigger),TRUE,trigger)</f>
        <v>2.0004219546896788E-2</v>
      </c>
      <c r="AH213" s="52">
        <f t="shared" si="23"/>
        <v>-0.24384953272352239</v>
      </c>
      <c r="AI213" s="52">
        <f t="shared" si="24"/>
        <v>1.0012204782355973</v>
      </c>
      <c r="BG213" s="102">
        <f>_xll.qlCalendarAdvance(calendar,BG212,"1D",,,trigger)</f>
        <v>42577</v>
      </c>
      <c r="BH213" s="71">
        <f>_xll.qlTenorBasisForwardRate($W$17,BG213,_xll.ohTrigger(trigger,$W$24))</f>
        <v>3.0757106353416027E-4</v>
      </c>
      <c r="BI213" s="71">
        <f>_xll.qlTenorBasisForwardRate($W$17,BG213,_xll.ohTrigger(trigger,$W$24))*_xll.qlInterpolationInterpolate($AI$1,BG213,,trigger)</f>
        <v>2.7911224473775061E-4</v>
      </c>
      <c r="BJ213" s="71">
        <f>_xll.qlIndexFixing($W$9,_xll.qlInterestRateIndexFixingDate($W$9,BG213,trigger),TRUE,trigger)</f>
        <v>2.7982495734416149E-4</v>
      </c>
      <c r="BK213" s="1">
        <f t="shared" si="27"/>
        <v>7.1271260641088061E-7</v>
      </c>
    </row>
    <row r="214" spans="26:63" x14ac:dyDescent="0.2">
      <c r="Z214" s="1">
        <f t="shared" si="25"/>
        <v>211</v>
      </c>
      <c r="AA214" s="44" t="str">
        <f t="shared" si="26"/>
        <v>211M</v>
      </c>
      <c r="AB214" s="45">
        <f>_xll.qlCalendarAdvance(calendar,$AB$3,AA214,,,trigger)</f>
        <v>48701</v>
      </c>
      <c r="AC214" s="45">
        <f>_xll.qlInterestRateIndexMaturity($W$9,AB214,trigger)</f>
        <v>48885</v>
      </c>
      <c r="AD214" s="49">
        <f>_xll.qlTenorBasisValue($W$17,AB214,_xll.ohTrigger(trigger,$W$24))</f>
        <v>8.2066788783904943E-4</v>
      </c>
      <c r="AE214" s="49">
        <f>_xll.qlTenorBasisForwardRate($W$17,AB214,_xll.ohTrigger(trigger,$W$24))</f>
        <v>1.9926076958173278E-2</v>
      </c>
      <c r="AF214" s="49">
        <f>_xll.qlTenorBasisForwardRate2($W$17,AB214,AC214,_xll.ohTrigger(trigger,$W$24))</f>
        <v>1.9926076958173278E-2</v>
      </c>
      <c r="AG214" s="49">
        <f>_xll.qlIndexFixing($W$9,_xll.qlInterestRateIndexFixingDate($W$9,AB214,trigger),TRUE,trigger)</f>
        <v>1.9953070083513866E-2</v>
      </c>
      <c r="AH214" s="52">
        <f t="shared" si="23"/>
        <v>-0.26993125340588064</v>
      </c>
      <c r="AI214" s="52">
        <f t="shared" si="24"/>
        <v>1.0013546633086507</v>
      </c>
      <c r="BG214" s="102">
        <f>_xll.qlCalendarAdvance(calendar,BG213,"1D",,,trigger)</f>
        <v>42578</v>
      </c>
      <c r="BH214" s="71">
        <f>_xll.qlTenorBasisForwardRate($W$17,BG214,_xll.ohTrigger(trigger,$W$24))</f>
        <v>3.0918313285436795E-4</v>
      </c>
      <c r="BI214" s="71">
        <f>_xll.qlTenorBasisForwardRate($W$17,BG214,_xll.ohTrigger(trigger,$W$24))*_xll.qlInterpolationInterpolate($AI$1,BG214,,trigger)</f>
        <v>2.8062466950980381E-4</v>
      </c>
      <c r="BJ214" s="71">
        <f>_xll.qlIndexFixing($W$9,_xll.qlInterestRateIndexFixingDate($W$9,BG214,trigger),TRUE,trigger)</f>
        <v>2.812764955768157E-4</v>
      </c>
      <c r="BK214" s="1">
        <f t="shared" si="27"/>
        <v>6.5182606701189071E-7</v>
      </c>
    </row>
    <row r="215" spans="26:63" x14ac:dyDescent="0.2">
      <c r="Z215" s="1">
        <f t="shared" si="25"/>
        <v>212</v>
      </c>
      <c r="AA215" s="44" t="str">
        <f t="shared" si="26"/>
        <v>212M</v>
      </c>
      <c r="AB215" s="45">
        <f>_xll.qlCalendarAdvance(calendar,$AB$3,AA215,,,trigger)</f>
        <v>48732</v>
      </c>
      <c r="AC215" s="45">
        <f>_xll.qlInterestRateIndexMaturity($W$9,AB215,trigger)</f>
        <v>48915</v>
      </c>
      <c r="AD215" s="49">
        <f>_xll.qlTenorBasisValue($W$17,AB215,_xll.ohTrigger(trigger,$W$24))</f>
        <v>8.128772401263481E-4</v>
      </c>
      <c r="AE215" s="49">
        <f>_xll.qlTenorBasisForwardRate($W$17,AB215,_xll.ohTrigger(trigger,$W$24))</f>
        <v>1.9866921679749648E-2</v>
      </c>
      <c r="AF215" s="49">
        <f>_xll.qlTenorBasisForwardRate2($W$17,AB215,AC215,_xll.ohTrigger(trigger,$W$24))</f>
        <v>1.9866921679749648E-2</v>
      </c>
      <c r="AG215" s="49">
        <f>_xll.qlIndexFixing($W$9,_xll.qlInterestRateIndexFixingDate($W$9,AB215,trigger),TRUE,trigger)</f>
        <v>1.9896533176354338E-2</v>
      </c>
      <c r="AH215" s="52">
        <f t="shared" si="23"/>
        <v>-0.29611496604690229</v>
      </c>
      <c r="AI215" s="52">
        <f t="shared" si="24"/>
        <v>1.0014904924417594</v>
      </c>
      <c r="BG215" s="102">
        <f>_xll.qlCalendarAdvance(calendar,BG214,"1D",,,trigger)</f>
        <v>42579</v>
      </c>
      <c r="BH215" s="71">
        <f>_xll.qlTenorBasisForwardRate($W$17,BG215,_xll.ohTrigger(trigger,$W$24))</f>
        <v>3.1280266054056039E-4</v>
      </c>
      <c r="BI215" s="71">
        <f>_xll.qlTenorBasisForwardRate($W$17,BG215,_xll.ohTrigger(trigger,$W$24))*_xll.qlInterpolationInterpolate($AI$1,BG215,,trigger)</f>
        <v>2.839599666523792E-4</v>
      </c>
      <c r="BJ215" s="71">
        <f>_xll.qlIndexFixing($W$9,_xll.qlInterestRateIndexFixingDate($W$9,BG215,trigger),TRUE,trigger)</f>
        <v>2.830411271986978E-4</v>
      </c>
      <c r="BK215" s="1">
        <f t="shared" si="27"/>
        <v>-9.188394536814061E-7</v>
      </c>
    </row>
    <row r="216" spans="26:63" x14ac:dyDescent="0.2">
      <c r="Z216" s="1">
        <f t="shared" si="25"/>
        <v>213</v>
      </c>
      <c r="AA216" s="44" t="str">
        <f t="shared" si="26"/>
        <v>213M</v>
      </c>
      <c r="AB216" s="45">
        <f>_xll.qlCalendarAdvance(calendar,$AB$3,AA216,,,trigger)</f>
        <v>48764</v>
      </c>
      <c r="AC216" s="45">
        <f>_xll.qlInterestRateIndexMaturity($W$9,AB216,trigger)</f>
        <v>48948</v>
      </c>
      <c r="AD216" s="49">
        <f>_xll.qlTenorBasisValue($W$17,AB216,_xll.ohTrigger(trigger,$W$24))</f>
        <v>8.0492037699697767E-4</v>
      </c>
      <c r="AE216" s="49">
        <f>_xll.qlTenorBasisForwardRate($W$17,AB216,_xll.ohTrigger(trigger,$W$24))</f>
        <v>1.9804442859688662E-2</v>
      </c>
      <c r="AF216" s="49">
        <f>_xll.qlTenorBasisForwardRate2($W$17,AB216,AC216,_xll.ohTrigger(trigger,$W$24))</f>
        <v>1.9804442859688662E-2</v>
      </c>
      <c r="AG216" s="49">
        <f>_xll.qlIndexFixing($W$9,_xll.qlInterestRateIndexFixingDate($W$9,AB216,trigger),TRUE,trigger)</f>
        <v>1.9836638330942871E-2</v>
      </c>
      <c r="AH216" s="52">
        <f t="shared" si="23"/>
        <v>-0.32195471254208019</v>
      </c>
      <c r="AI216" s="52">
        <f t="shared" si="24"/>
        <v>1.0016256691229493</v>
      </c>
      <c r="BG216" s="102">
        <f>_xll.qlCalendarAdvance(calendar,BG215,"1D",,,trigger)</f>
        <v>42580</v>
      </c>
      <c r="BH216" s="71">
        <f>_xll.qlTenorBasisForwardRate($W$17,BG216,_xll.ohTrigger(trigger,$W$24))</f>
        <v>3.1446905960617839E-4</v>
      </c>
      <c r="BI216" s="71">
        <f>_xll.qlTenorBasisForwardRate($W$17,BG216,_xll.ohTrigger(trigger,$W$24))*_xll.qlInterpolationInterpolate($AI$1,BG216,,trigger)</f>
        <v>2.8552307447639368E-4</v>
      </c>
      <c r="BJ216" s="71">
        <f>_xll.qlIndexFixing($W$9,_xll.qlInterestRateIndexFixingDate($W$9,BG216,trigger),TRUE,trigger)</f>
        <v>2.8451926948726682E-4</v>
      </c>
      <c r="BK216" s="1">
        <f t="shared" si="27"/>
        <v>-1.0038049891268608E-6</v>
      </c>
    </row>
    <row r="217" spans="26:63" x14ac:dyDescent="0.2">
      <c r="Z217" s="1">
        <f t="shared" si="25"/>
        <v>214</v>
      </c>
      <c r="AA217" s="44" t="str">
        <f t="shared" si="26"/>
        <v>214M</v>
      </c>
      <c r="AB217" s="45">
        <f>_xll.qlCalendarAdvance(calendar,$AB$3,AA217,,,trigger)</f>
        <v>48793</v>
      </c>
      <c r="AC217" s="45">
        <f>_xll.qlInterestRateIndexMaturity($W$9,AB217,trigger)</f>
        <v>48977</v>
      </c>
      <c r="AD217" s="49">
        <f>_xll.qlTenorBasisValue($W$17,AB217,_xll.ohTrigger(trigger,$W$24))</f>
        <v>7.9778362004122023E-4</v>
      </c>
      <c r="AE217" s="49">
        <f>_xll.qlTenorBasisForwardRate($W$17,AB217,_xll.ohTrigger(trigger,$W$24))</f>
        <v>1.9747745018197337E-2</v>
      </c>
      <c r="AF217" s="49">
        <f>_xll.qlTenorBasisForwardRate2($W$17,AB217,AC217,_xll.ohTrigger(trigger,$W$24))</f>
        <v>1.9747745018197337E-2</v>
      </c>
      <c r="AG217" s="49">
        <f>_xll.qlIndexFixing($W$9,_xll.qlInterestRateIndexFixingDate($W$9,AB217,trigger),TRUE,trigger)</f>
        <v>1.9782067826723104E-2</v>
      </c>
      <c r="AH217" s="52">
        <f t="shared" si="23"/>
        <v>-0.34322808525766996</v>
      </c>
      <c r="AI217" s="52">
        <f t="shared" si="24"/>
        <v>1.0017380621683205</v>
      </c>
      <c r="BG217" s="102">
        <f>_xll.qlCalendarAdvance(calendar,BG216,"1D",,,trigger)</f>
        <v>42583</v>
      </c>
      <c r="BH217" s="71">
        <f>_xll.qlTenorBasisForwardRate($W$17,BG217,_xll.ohTrigger(trigger,$W$24))</f>
        <v>3.1747145449338411E-4</v>
      </c>
      <c r="BI217" s="71">
        <f>_xll.qlTenorBasisForwardRate($W$17,BG217,_xll.ohTrigger(trigger,$W$24))*_xll.qlInterpolationInterpolate($AI$1,BG217,,trigger)</f>
        <v>2.8840163878295218E-4</v>
      </c>
      <c r="BJ217" s="71">
        <f>_xll.qlIndexFixing($W$9,_xll.qlInterestRateIndexFixingDate($W$9,BG217,trigger),TRUE,trigger)</f>
        <v>2.8854947178418689E-4</v>
      </c>
      <c r="BK217" s="1">
        <f t="shared" si="27"/>
        <v>1.4783300123470547E-7</v>
      </c>
    </row>
    <row r="218" spans="26:63" x14ac:dyDescent="0.2">
      <c r="Z218" s="1">
        <f t="shared" si="25"/>
        <v>215</v>
      </c>
      <c r="AA218" s="44" t="str">
        <f t="shared" si="26"/>
        <v>215M</v>
      </c>
      <c r="AB218" s="45">
        <f>_xll.qlCalendarAdvance(calendar,$AB$3,AA218,,,trigger)</f>
        <v>48824</v>
      </c>
      <c r="AC218" s="45">
        <f>_xll.qlInterestRateIndexMaturity($W$9,AB218,trigger)</f>
        <v>49005</v>
      </c>
      <c r="AD218" s="49">
        <f>_xll.qlTenorBasisValue($W$17,AB218,_xll.ohTrigger(trigger,$W$24))</f>
        <v>7.9023208838215433E-4</v>
      </c>
      <c r="AE218" s="49">
        <f>_xll.qlTenorBasisForwardRate($W$17,AB218,_xll.ohTrigger(trigger,$W$24))</f>
        <v>1.9688045827094398E-2</v>
      </c>
      <c r="AF218" s="49">
        <f>_xll.qlTenorBasisForwardRate2($W$17,AB218,AC218,_xll.ohTrigger(trigger,$W$24))</f>
        <v>1.9688045827094398E-2</v>
      </c>
      <c r="AG218" s="49">
        <f>_xll.qlIndexFixing($W$9,_xll.qlInterestRateIndexFixingDate($W$9,AB218,trigger),TRUE,trigger)</f>
        <v>1.9724359853146231E-2</v>
      </c>
      <c r="AH218" s="52">
        <f t="shared" si="23"/>
        <v>-0.36314026051833398</v>
      </c>
      <c r="AI218" s="52">
        <f t="shared" si="24"/>
        <v>1.0018444708210634</v>
      </c>
      <c r="BG218" s="102">
        <f>_xll.qlCalendarAdvance(calendar,BG217,"1D",,,trigger)</f>
        <v>42584</v>
      </c>
      <c r="BH218" s="71">
        <f>_xll.qlTenorBasisForwardRate($W$17,BG218,_xll.ohTrigger(trigger,$W$24))</f>
        <v>3.1917465567825505E-4</v>
      </c>
      <c r="BI218" s="71">
        <f>_xll.qlTenorBasisForwardRate($W$17,BG218,_xll.ohTrigger(trigger,$W$24))*_xll.qlInterpolationInterpolate($AI$1,BG218,,trigger)</f>
        <v>2.8999999999998835E-4</v>
      </c>
      <c r="BJ218" s="71">
        <f>_xll.qlIndexFixing($W$9,_xll.qlInterestRateIndexFixingDate($W$9,BG218,trigger),TRUE,trigger)</f>
        <v>2.8999999999998835E-4</v>
      </c>
      <c r="BK218" s="1">
        <f t="shared" si="27"/>
        <v>0</v>
      </c>
    </row>
    <row r="219" spans="26:63" x14ac:dyDescent="0.2">
      <c r="Z219" s="1">
        <f t="shared" si="25"/>
        <v>216</v>
      </c>
      <c r="AA219" s="44" t="str">
        <f t="shared" si="26"/>
        <v>216M</v>
      </c>
      <c r="AB219" s="45">
        <f>_xll.qlCalendarAdvance(calendar,$AB$3,AA219,,,trigger)</f>
        <v>48855</v>
      </c>
      <c r="AC219" s="45">
        <f>_xll.qlInterestRateIndexMaturity($W$9,AB219,trigger)</f>
        <v>49037</v>
      </c>
      <c r="AD219" s="49">
        <f>_xll.qlTenorBasisValue($W$17,AB219,_xll.ohTrigger(trigger,$W$24))</f>
        <v>7.8275998861330846E-4</v>
      </c>
      <c r="AE219" s="49">
        <f>_xll.qlTenorBasisForwardRate($W$17,AB219,_xll.ohTrigger(trigger,$W$24))</f>
        <v>1.9626061661385606E-2</v>
      </c>
      <c r="AF219" s="49">
        <f>_xll.qlTenorBasisForwardRate2($W$17,AB219,AC219,_xll.ohTrigger(trigger,$W$24))</f>
        <v>1.9626061661385606E-2</v>
      </c>
      <c r="AG219" s="49">
        <f>_xll.qlIndexFixing($W$9,_xll.qlInterestRateIndexFixingDate($W$9,AB219,trigger),TRUE,trigger)</f>
        <v>1.9664297832842778E-2</v>
      </c>
      <c r="AH219" s="52">
        <f t="shared" si="23"/>
        <v>-0.38236171457171897</v>
      </c>
      <c r="AI219" s="52">
        <f t="shared" si="24"/>
        <v>1.0019482345524473</v>
      </c>
      <c r="BG219" s="102">
        <f>_xll.qlCalendarAdvance(calendar,BG218,"1D",,,trigger)</f>
        <v>42585</v>
      </c>
      <c r="BH219" s="71">
        <f>_xll.qlTenorBasisForwardRate($W$17,BG219,_xll.ohTrigger(trigger,$W$24))</f>
        <v>3.2089303639988397E-4</v>
      </c>
      <c r="BI219" s="71">
        <f>_xll.qlTenorBasisForwardRate($W$17,BG219,_xll.ohTrigger(trigger,$W$24))*_xll.qlInterpolationInterpolate($AI$1,BG219,,trigger)</f>
        <v>2.9125094226834154E-4</v>
      </c>
      <c r="BJ219" s="71">
        <f>_xll.qlIndexFixing($W$9,_xll.qlInterestRateIndexFixingDate($W$9,BG219,trigger),TRUE,trigger)</f>
        <v>2.9144206706053512E-4</v>
      </c>
      <c r="BK219" s="1">
        <f t="shared" si="27"/>
        <v>1.9112479219358589E-7</v>
      </c>
    </row>
    <row r="220" spans="26:63" x14ac:dyDescent="0.2">
      <c r="Z220" s="1">
        <f t="shared" si="25"/>
        <v>217</v>
      </c>
      <c r="AA220" s="44" t="str">
        <f t="shared" si="26"/>
        <v>217M</v>
      </c>
      <c r="AB220" s="45">
        <f>_xll.qlCalendarAdvance(calendar,$AB$3,AA220,,,trigger)</f>
        <v>48885</v>
      </c>
      <c r="AC220" s="45">
        <f>_xll.qlInterestRateIndexMaturity($W$9,AB220,trigger)</f>
        <v>49066</v>
      </c>
      <c r="AD220" s="49">
        <f>_xll.qlTenorBasisValue($W$17,AB220,_xll.ohTrigger(trigger,$W$24))</f>
        <v>7.7560400877309016E-4</v>
      </c>
      <c r="AE220" s="49">
        <f>_xll.qlTenorBasisForwardRate($W$17,AB220,_xll.ohTrigger(trigger,$W$24))</f>
        <v>1.9566572451209022E-2</v>
      </c>
      <c r="AF220" s="49">
        <f>_xll.qlTenorBasisForwardRate2($W$17,AB220,AC220,_xll.ohTrigger(trigger,$W$24))</f>
        <v>1.9566572451209022E-2</v>
      </c>
      <c r="AG220" s="49">
        <f>_xll.qlIndexFixing($W$9,_xll.qlInterestRateIndexFixingDate($W$9,AB220,trigger),TRUE,trigger)</f>
        <v>1.9606421869618508E-2</v>
      </c>
      <c r="AH220" s="52">
        <f t="shared" si="23"/>
        <v>-0.39849418409485665</v>
      </c>
      <c r="AI220" s="52">
        <f t="shared" si="24"/>
        <v>1.0020366069994555</v>
      </c>
      <c r="BG220" s="102">
        <f>_xll.qlCalendarAdvance(calendar,BG219,"1D",,,trigger)</f>
        <v>42586</v>
      </c>
      <c r="BH220" s="71">
        <f>_xll.qlTenorBasisForwardRate($W$17,BG220,_xll.ohTrigger(trigger,$W$24))</f>
        <v>3.2477956616051894E-4</v>
      </c>
      <c r="BI220" s="71">
        <f>_xll.qlTenorBasisForwardRate($W$17,BG220,_xll.ohTrigger(trigger,$W$24))*_xll.qlInterpolationInterpolate($AI$1,BG220,,trigger)</f>
        <v>2.9446433245182706E-4</v>
      </c>
      <c r="BJ220" s="71">
        <f>_xll.qlIndexFixing($W$9,_xll.qlInterestRateIndexFixingDate($W$9,BG220,trigger),TRUE,trigger)</f>
        <v>2.9347183324039097E-4</v>
      </c>
      <c r="BK220" s="1">
        <f t="shared" si="27"/>
        <v>-9.9249921143608477E-7</v>
      </c>
    </row>
    <row r="221" spans="26:63" x14ac:dyDescent="0.2">
      <c r="Z221" s="1">
        <f t="shared" si="25"/>
        <v>218</v>
      </c>
      <c r="AA221" s="44" t="str">
        <f t="shared" si="26"/>
        <v>218M</v>
      </c>
      <c r="AB221" s="45">
        <f>_xll.qlCalendarAdvance(calendar,$AB$3,AA221,,,trigger)</f>
        <v>48915</v>
      </c>
      <c r="AC221" s="45">
        <f>_xll.qlInterestRateIndexMaturity($W$9,AB221,trigger)</f>
        <v>49097</v>
      </c>
      <c r="AD221" s="49">
        <f>_xll.qlTenorBasisValue($W$17,AB221,_xll.ohTrigger(trigger,$W$24))</f>
        <v>7.6852134989750234E-4</v>
      </c>
      <c r="AE221" s="49">
        <f>_xll.qlTenorBasisForwardRate($W$17,AB221,_xll.ohTrigger(trigger,$W$24))</f>
        <v>1.9505718865855979E-2</v>
      </c>
      <c r="AF221" s="49">
        <f>_xll.qlTenorBasisForwardRate2($W$17,AB221,AC221,_xll.ohTrigger(trigger,$W$24))</f>
        <v>1.9505718865855979E-2</v>
      </c>
      <c r="AG221" s="49">
        <f>_xll.qlIndexFixing($W$9,_xll.qlInterestRateIndexFixingDate($W$9,AB221,trigger),TRUE,trigger)</f>
        <v>1.9547039191827344E-2</v>
      </c>
      <c r="AH221" s="52">
        <f t="shared" si="23"/>
        <v>-0.41320325971365424</v>
      </c>
      <c r="AI221" s="52">
        <f t="shared" si="24"/>
        <v>1.0021183698101839</v>
      </c>
      <c r="BG221" s="102">
        <f>_xll.qlCalendarAdvance(calendar,BG220,"1D",,,trigger)</f>
        <v>42587</v>
      </c>
      <c r="BH221" s="71">
        <f>_xll.qlTenorBasisForwardRate($W$17,BG221,_xll.ohTrigger(trigger,$W$24))</f>
        <v>3.2545838520063039E-4</v>
      </c>
      <c r="BI221" s="71">
        <f>_xll.qlTenorBasisForwardRate($W$17,BG221,_xll.ohTrigger(trigger,$W$24))*_xll.qlInterpolationInterpolate($AI$1,BG221,,trigger)</f>
        <v>2.947650070878487E-4</v>
      </c>
      <c r="BJ221" s="71">
        <f>_xll.qlIndexFixing($W$9,_xll.qlInterestRateIndexFixingDate($W$9,BG221,trigger),TRUE,trigger)</f>
        <v>2.9459758588266228E-4</v>
      </c>
      <c r="BK221" s="1">
        <f t="shared" si="27"/>
        <v>-1.6742120518642521E-7</v>
      </c>
    </row>
    <row r="222" spans="26:63" x14ac:dyDescent="0.2">
      <c r="Z222" s="1">
        <f t="shared" si="25"/>
        <v>219</v>
      </c>
      <c r="AA222" s="44" t="str">
        <f t="shared" si="26"/>
        <v>219M</v>
      </c>
      <c r="AB222" s="45">
        <f>_xll.qlCalendarAdvance(calendar,$AB$3,AA222,,,trigger)</f>
        <v>48946</v>
      </c>
      <c r="AC222" s="45">
        <f>_xll.qlInterestRateIndexMaturity($W$9,AB222,trigger)</f>
        <v>49128</v>
      </c>
      <c r="AD222" s="49">
        <f>_xll.qlTenorBasisValue($W$17,AB222,_xll.ohTrigger(trigger,$W$24))</f>
        <v>7.6127906865226455E-4</v>
      </c>
      <c r="AE222" s="49">
        <f>_xll.qlTenorBasisForwardRate($W$17,AB222,_xll.ohTrigger(trigger,$W$24))</f>
        <v>1.9442924525617179E-2</v>
      </c>
      <c r="AF222" s="49">
        <f>_xll.qlTenorBasisForwardRate2($W$17,AB222,AC222,_xll.ohTrigger(trigger,$W$24))</f>
        <v>1.9442924525617179E-2</v>
      </c>
      <c r="AG222" s="49">
        <f>_xll.qlIndexFixing($W$9,_xll.qlInterestRateIndexFixingDate($W$9,AB222,trigger),TRUE,trigger)</f>
        <v>1.9485535180652359E-2</v>
      </c>
      <c r="AH222" s="52">
        <f t="shared" si="23"/>
        <v>-0.42610655035180828</v>
      </c>
      <c r="AI222" s="52">
        <f t="shared" si="24"/>
        <v>1.002191576425606</v>
      </c>
      <c r="BG222" s="102">
        <f>_xll.qlCalendarAdvance(calendar,BG221,"1D",,,trigger)</f>
        <v>42590</v>
      </c>
      <c r="BH222" s="71">
        <f>_xll.qlTenorBasisForwardRate($W$17,BG222,_xll.ohTrigger(trigger,$W$24))</f>
        <v>3.2971268460686048E-4</v>
      </c>
      <c r="BI222" s="71">
        <f>_xll.qlTenorBasisForwardRate($W$17,BG222,_xll.ohTrigger(trigger,$W$24))*_xll.qlInterpolationInterpolate($AI$1,BG222,,trigger)</f>
        <v>2.9766139876853079E-4</v>
      </c>
      <c r="BJ222" s="71">
        <f>_xll.qlIndexFixing($W$9,_xll.qlInterestRateIndexFixingDate($W$9,BG222,trigger),TRUE,trigger)</f>
        <v>2.9846782599951067E-4</v>
      </c>
      <c r="BK222" s="1">
        <f t="shared" si="27"/>
        <v>8.064272309798743E-7</v>
      </c>
    </row>
    <row r="223" spans="26:63" x14ac:dyDescent="0.2">
      <c r="Z223" s="1">
        <f t="shared" si="25"/>
        <v>220</v>
      </c>
      <c r="AA223" s="44" t="str">
        <f t="shared" si="26"/>
        <v>220M</v>
      </c>
      <c r="AB223" s="45">
        <f>_xll.qlCalendarAdvance(calendar,$AB$3,AA223,,,trigger)</f>
        <v>48977</v>
      </c>
      <c r="AC223" s="45">
        <f>_xll.qlInterestRateIndexMaturity($W$9,AB223,trigger)</f>
        <v>49158</v>
      </c>
      <c r="AD223" s="49">
        <f>_xll.qlTenorBasisValue($W$17,AB223,_xll.ohTrigger(trigger,$W$24))</f>
        <v>7.5411392844218538E-4</v>
      </c>
      <c r="AE223" s="49">
        <f>_xll.qlTenorBasisForwardRate($W$17,AB223,_xll.ohTrigger(trigger,$W$24))</f>
        <v>1.9380241812716494E-2</v>
      </c>
      <c r="AF223" s="49">
        <f>_xll.qlTenorBasisForwardRate2($W$17,AB223,AC223,_xll.ohTrigger(trigger,$W$24))</f>
        <v>1.9380241812716494E-2</v>
      </c>
      <c r="AG223" s="49">
        <f>_xll.qlIndexFixing($W$9,_xll.qlInterestRateIndexFixingDate($W$9,AB223,trigger),TRUE,trigger)</f>
        <v>1.9423917801908209E-2</v>
      </c>
      <c r="AH223" s="52">
        <f t="shared" si="23"/>
        <v>-0.43675989191714615</v>
      </c>
      <c r="AI223" s="52">
        <f t="shared" si="24"/>
        <v>1.0022536348934024</v>
      </c>
      <c r="BG223" s="102">
        <f>_xll.qlCalendarAdvance(calendar,BG222,"1D",,,trigger)</f>
        <v>42591</v>
      </c>
      <c r="BH223" s="71">
        <f>_xll.qlTenorBasisForwardRate($W$17,BG223,_xll.ohTrigger(trigger,$W$24))</f>
        <v>3.3152217918321135E-4</v>
      </c>
      <c r="BI223" s="71">
        <f>_xll.qlTenorBasisForwardRate($W$17,BG223,_xll.ohTrigger(trigger,$W$24))*_xll.qlInterpolationInterpolate($AI$1,BG223,,trigger)</f>
        <v>2.989743451592635E-4</v>
      </c>
      <c r="BJ223" s="71">
        <f>_xll.qlIndexFixing($W$9,_xll.qlInterestRateIndexFixingDate($W$9,BG223,trigger),TRUE,trigger)</f>
        <v>2.9984016775365933E-4</v>
      </c>
      <c r="BK223" s="1">
        <f t="shared" si="27"/>
        <v>8.6582259439582426E-7</v>
      </c>
    </row>
    <row r="224" spans="26:63" x14ac:dyDescent="0.2">
      <c r="Z224" s="1">
        <f t="shared" si="25"/>
        <v>221</v>
      </c>
      <c r="AA224" s="44" t="str">
        <f t="shared" si="26"/>
        <v>221M</v>
      </c>
      <c r="AB224" s="45">
        <f>_xll.qlCalendarAdvance(calendar,$AB$3,AA224,,,trigger)</f>
        <v>49005</v>
      </c>
      <c r="AC224" s="45">
        <f>_xll.qlInterestRateIndexMaturity($W$9,AB224,trigger)</f>
        <v>49191</v>
      </c>
      <c r="AD224" s="49">
        <f>_xll.qlTenorBasisValue($W$17,AB224,_xll.ohTrigger(trigger,$W$24))</f>
        <v>7.4770800528732606E-4</v>
      </c>
      <c r="AE224" s="49">
        <f>_xll.qlTenorBasisForwardRate($W$17,AB224,_xll.ohTrigger(trigger,$W$24))</f>
        <v>1.9320264024656204E-2</v>
      </c>
      <c r="AF224" s="49">
        <f>_xll.qlTenorBasisForwardRate2($W$17,AB224,AC224,_xll.ohTrigger(trigger,$W$24))</f>
        <v>1.9320264024656204E-2</v>
      </c>
      <c r="AG224" s="49">
        <f>_xll.qlIndexFixing($W$9,_xll.qlInterestRateIndexFixingDate($W$9,AB224,trigger),TRUE,trigger)</f>
        <v>1.9364792835838193E-2</v>
      </c>
      <c r="AH224" s="52">
        <f t="shared" si="23"/>
        <v>-0.44528811181988176</v>
      </c>
      <c r="AI224" s="52">
        <f t="shared" si="24"/>
        <v>1.0023047723946816</v>
      </c>
      <c r="BG224" s="102">
        <f>_xll.qlCalendarAdvance(calendar,BG223,"1D",,,trigger)</f>
        <v>42592</v>
      </c>
      <c r="BH224" s="71">
        <f>_xll.qlTenorBasisForwardRate($W$17,BG224,_xll.ohTrigger(trigger,$W$24))</f>
        <v>3.333468693104667E-4</v>
      </c>
      <c r="BI224" s="71">
        <f>_xll.qlTenorBasisForwardRate($W$17,BG224,_xll.ohTrigger(trigger,$W$24))*_xll.qlInterpolationInterpolate($AI$1,BG224,,trigger)</f>
        <v>3.0029748027098904E-4</v>
      </c>
      <c r="BJ224" s="71">
        <f>_xll.qlIndexFixing($W$9,_xll.qlInterestRateIndexFixingDate($W$9,BG224,trigger),TRUE,trigger)</f>
        <v>3.0120302083839253E-4</v>
      </c>
      <c r="BK224" s="1">
        <f t="shared" si="27"/>
        <v>9.0554056740349467E-7</v>
      </c>
    </row>
    <row r="225" spans="26:63" x14ac:dyDescent="0.2">
      <c r="Z225" s="1">
        <f t="shared" si="25"/>
        <v>222</v>
      </c>
      <c r="AA225" s="44" t="str">
        <f t="shared" si="26"/>
        <v>222M</v>
      </c>
      <c r="AB225" s="45">
        <f>_xll.qlCalendarAdvance(calendar,$AB$3,AA225,,,trigger)</f>
        <v>49037</v>
      </c>
      <c r="AC225" s="45">
        <f>_xll.qlInterestRateIndexMaturity($W$9,AB225,trigger)</f>
        <v>49220</v>
      </c>
      <c r="AD225" s="49">
        <f>_xll.qlTenorBasisValue($W$17,AB225,_xll.ohTrigger(trigger,$W$24))</f>
        <v>7.4046286905289724E-4</v>
      </c>
      <c r="AE225" s="49">
        <f>_xll.qlTenorBasisForwardRate($W$17,AB225,_xll.ohTrigger(trigger,$W$24))</f>
        <v>1.9255843675826494E-2</v>
      </c>
      <c r="AF225" s="49">
        <f>_xll.qlTenorBasisForwardRate2($W$17,AB225,AC225,_xll.ohTrigger(trigger,$W$24))</f>
        <v>1.9255843675826494E-2</v>
      </c>
      <c r="AG225" s="49">
        <f>_xll.qlIndexFixing($W$9,_xll.qlInterestRateIndexFixingDate($W$9,AB225,trigger),TRUE,trigger)</f>
        <v>1.9301024828789246E-2</v>
      </c>
      <c r="AH225" s="52">
        <f t="shared" si="23"/>
        <v>-0.4518115296275188</v>
      </c>
      <c r="AI225" s="52">
        <f t="shared" si="24"/>
        <v>1.002346360602183</v>
      </c>
      <c r="BG225" s="102">
        <f>_xll.qlCalendarAdvance(calendar,BG224,"1D",,,trigger)</f>
        <v>42593</v>
      </c>
      <c r="BH225" s="71">
        <f>_xll.qlTenorBasisForwardRate($W$17,BG225,_xll.ohTrigger(trigger,$W$24))</f>
        <v>3.3748437589896325E-4</v>
      </c>
      <c r="BI225" s="71">
        <f>_xll.qlTenorBasisForwardRate($W$17,BG225,_xll.ohTrigger(trigger,$W$24))*_xll.qlInterpolationInterpolate($AI$1,BG225,,trigger)</f>
        <v>3.0369836301604645E-4</v>
      </c>
      <c r="BJ225" s="71">
        <f>_xll.qlIndexFixing($W$9,_xll.qlInterestRateIndexFixingDate($W$9,BG225,trigger),TRUE,trigger)</f>
        <v>3.0343962915894745E-4</v>
      </c>
      <c r="BK225" s="1">
        <f t="shared" si="27"/>
        <v>-2.5873385709900042E-7</v>
      </c>
    </row>
    <row r="226" spans="26:63" x14ac:dyDescent="0.2">
      <c r="Z226" s="1">
        <f t="shared" si="25"/>
        <v>223</v>
      </c>
      <c r="AA226" s="44" t="str">
        <f t="shared" si="26"/>
        <v>223M</v>
      </c>
      <c r="AB226" s="45">
        <f>_xll.qlCalendarAdvance(calendar,$AB$3,AA226,,,trigger)</f>
        <v>49066</v>
      </c>
      <c r="AC226" s="45">
        <f>_xll.qlInterestRateIndexMaturity($W$9,AB226,trigger)</f>
        <v>49250</v>
      </c>
      <c r="AD226" s="49">
        <f>_xll.qlTenorBasisValue($W$17,AB226,_xll.ohTrigger(trigger,$W$24))</f>
        <v>7.3396639340708421E-4</v>
      </c>
      <c r="AE226" s="49">
        <f>_xll.qlTenorBasisForwardRate($W$17,AB226,_xll.ohTrigger(trigger,$W$24))</f>
        <v>1.9195206732618961E-2</v>
      </c>
      <c r="AF226" s="49">
        <f>_xll.qlTenorBasisForwardRate2($W$17,AB226,AC226,_xll.ohTrigger(trigger,$W$24))</f>
        <v>1.9195206732618961E-2</v>
      </c>
      <c r="AG226" s="49">
        <f>_xll.qlIndexFixing($W$9,_xll.qlInterestRateIndexFixingDate($W$9,AB226,trigger),TRUE,trigger)</f>
        <v>1.924081330153948E-2</v>
      </c>
      <c r="AH226" s="52">
        <f t="shared" si="23"/>
        <v>-0.45606568920518453</v>
      </c>
      <c r="AI226" s="52">
        <f t="shared" si="24"/>
        <v>1.0023759352819586</v>
      </c>
      <c r="BG226" s="102">
        <f>_xll.qlCalendarAdvance(calendar,BG225,"1D",,,trigger)</f>
        <v>42594</v>
      </c>
      <c r="BH226" s="71">
        <f>_xll.qlTenorBasisForwardRate($W$17,BG226,_xll.ohTrigger(trigger,$W$24))</f>
        <v>3.3819672905150322E-4</v>
      </c>
      <c r="BI226" s="71">
        <f>_xll.qlTenorBasisForwardRate($W$17,BG226,_xll.ohTrigger(trigger,$W$24))*_xll.qlInterpolationInterpolate($AI$1,BG226,,trigger)</f>
        <v>3.0401229824714035E-4</v>
      </c>
      <c r="BJ226" s="71">
        <f>_xll.qlIndexFixing($W$9,_xll.qlInterestRateIndexFixingDate($W$9,BG226,trigger),TRUE,trigger)</f>
        <v>3.0435131944143431E-4</v>
      </c>
      <c r="BK226" s="1">
        <f t="shared" si="27"/>
        <v>3.3902119429395777E-7</v>
      </c>
    </row>
    <row r="227" spans="26:63" x14ac:dyDescent="0.2">
      <c r="Z227" s="1">
        <f t="shared" si="25"/>
        <v>224</v>
      </c>
      <c r="AA227" s="44" t="str">
        <f t="shared" si="26"/>
        <v>224M</v>
      </c>
      <c r="AB227" s="45">
        <f>_xll.qlCalendarAdvance(calendar,$AB$3,AA227,,,trigger)</f>
        <v>49097</v>
      </c>
      <c r="AC227" s="45">
        <f>_xll.qlInterestRateIndexMaturity($W$9,AB227,trigger)</f>
        <v>49282</v>
      </c>
      <c r="AD227" s="49">
        <f>_xll.qlTenorBasisValue($W$17,AB227,_xll.ohTrigger(trigger,$W$24))</f>
        <v>7.270943204566243E-4</v>
      </c>
      <c r="AE227" s="49">
        <f>_xll.qlTenorBasisForwardRate($W$17,AB227,_xll.ohTrigger(trigger,$W$24))</f>
        <v>1.9130093064079166E-2</v>
      </c>
      <c r="AF227" s="49">
        <f>_xll.qlTenorBasisForwardRate2($W$17,AB227,AC227,_xll.ohTrigger(trigger,$W$24))</f>
        <v>1.9130093064079166E-2</v>
      </c>
      <c r="AG227" s="49">
        <f>_xll.qlIndexFixing($W$9,_xll.qlInterestRateIndexFixingDate($W$9,AB227,trigger),TRUE,trigger)</f>
        <v>1.9175932517857899E-2</v>
      </c>
      <c r="AH227" s="52">
        <f t="shared" si="23"/>
        <v>-0.45839453778732248</v>
      </c>
      <c r="AI227" s="52">
        <f t="shared" si="24"/>
        <v>1.0023961960679013</v>
      </c>
      <c r="BG227" s="102">
        <f>_xll.qlCalendarAdvance(calendar,BG226,"1D",,,trigger)</f>
        <v>42597</v>
      </c>
      <c r="BH227" s="71">
        <f>_xll.qlTenorBasisForwardRate($W$17,BG227,_xll.ohTrigger(trigger,$W$24))</f>
        <v>3.4269840462180346E-4</v>
      </c>
      <c r="BI227" s="71">
        <f>_xll.qlTenorBasisForwardRate($W$17,BG227,_xll.ohTrigger(trigger,$W$24))*_xll.qlInterpolationInterpolate($AI$1,BG227,,trigger)</f>
        <v>3.0706457911559853E-4</v>
      </c>
      <c r="BJ227" s="71">
        <f>_xll.qlIndexFixing($W$9,_xll.qlInterestRateIndexFixingDate($W$9,BG227,trigger),TRUE,trigger)</f>
        <v>3.078984672330949E-4</v>
      </c>
      <c r="BK227" s="1">
        <f t="shared" si="27"/>
        <v>8.3388811749637122E-7</v>
      </c>
    </row>
    <row r="228" spans="26:63" x14ac:dyDescent="0.2">
      <c r="Z228" s="1">
        <f t="shared" si="25"/>
        <v>225</v>
      </c>
      <c r="AA228" s="44" t="str">
        <f t="shared" si="26"/>
        <v>225M</v>
      </c>
      <c r="AB228" s="45">
        <f>_xll.qlCalendarAdvance(calendar,$AB$3,AA228,,,trigger)</f>
        <v>49128</v>
      </c>
      <c r="AC228" s="45">
        <f>_xll.qlInterestRateIndexMaturity($W$9,AB228,trigger)</f>
        <v>49312</v>
      </c>
      <c r="AD228" s="49">
        <f>_xll.qlTenorBasisValue($W$17,AB228,_xll.ohTrigger(trigger,$W$24))</f>
        <v>7.2029651909226618E-4</v>
      </c>
      <c r="AE228" s="49">
        <f>_xll.qlTenorBasisForwardRate($W$17,AB228,_xll.ohTrigger(trigger,$W$24))</f>
        <v>1.9065756713110477E-2</v>
      </c>
      <c r="AF228" s="49">
        <f>_xll.qlTenorBasisForwardRate2($W$17,AB228,AC228,_xll.ohTrigger(trigger,$W$24))</f>
        <v>1.9065756713110477E-2</v>
      </c>
      <c r="AG228" s="49">
        <f>_xll.qlIndexFixing($W$9,_xll.qlInterestRateIndexFixingDate($W$9,AB228,trigger),TRUE,trigger)</f>
        <v>1.9111603361240983E-2</v>
      </c>
      <c r="AH228" s="52">
        <f t="shared" si="23"/>
        <v>-0.4584664813050629</v>
      </c>
      <c r="AI228" s="52">
        <f t="shared" si="24"/>
        <v>1.0024046592443394</v>
      </c>
      <c r="BG228" s="102">
        <f>_xll.qlCalendarAdvance(calendar,BG227,"1D",,,trigger)</f>
        <v>42598</v>
      </c>
      <c r="BH228" s="71">
        <f>_xll.qlTenorBasisForwardRate($W$17,BG228,_xll.ohTrigger(trigger,$W$24))</f>
        <v>3.4461436460290741E-4</v>
      </c>
      <c r="BI228" s="71">
        <f>_xll.qlTenorBasisForwardRate($W$17,BG228,_xll.ohTrigger(trigger,$W$24))*_xll.qlInterpolationInterpolate($AI$1,BG228,,trigger)</f>
        <v>3.0844800690478876E-4</v>
      </c>
      <c r="BJ228" s="71">
        <f>_xll.qlIndexFixing($W$9,_xll.qlInterestRateIndexFixingDate($W$9,BG228,trigger),TRUE,trigger)</f>
        <v>3.0921873369577324E-4</v>
      </c>
      <c r="BK228" s="1">
        <f t="shared" si="27"/>
        <v>7.7072679098447259E-7</v>
      </c>
    </row>
    <row r="229" spans="26:63" x14ac:dyDescent="0.2">
      <c r="Z229" s="1">
        <f t="shared" si="25"/>
        <v>226</v>
      </c>
      <c r="AA229" s="44" t="str">
        <f t="shared" si="26"/>
        <v>226M</v>
      </c>
      <c r="AB229" s="45">
        <f>_xll.qlCalendarAdvance(calendar,$AB$3,AA229,,,trigger)</f>
        <v>49158</v>
      </c>
      <c r="AC229" s="45">
        <f>_xll.qlInterestRateIndexMaturity($W$9,AB229,trigger)</f>
        <v>49342</v>
      </c>
      <c r="AD229" s="49">
        <f>_xll.qlTenorBasisValue($W$17,AB229,_xll.ohTrigger(trigger,$W$24))</f>
        <v>7.137881606684483E-4</v>
      </c>
      <c r="AE229" s="49">
        <f>_xll.qlTenorBasisForwardRate($W$17,AB229,_xll.ohTrigger(trigger,$W$24))</f>
        <v>1.9002695260617961E-2</v>
      </c>
      <c r="AF229" s="49">
        <f>_xll.qlTenorBasisForwardRate2($W$17,AB229,AC229,_xll.ohTrigger(trigger,$W$24))</f>
        <v>1.9002695260617961E-2</v>
      </c>
      <c r="AG229" s="49">
        <f>_xll.qlIndexFixing($W$9,_xll.qlInterestRateIndexFixingDate($W$9,AB229,trigger),TRUE,trigger)</f>
        <v>1.9048333485282589E-2</v>
      </c>
      <c r="AH229" s="52">
        <f t="shared" si="23"/>
        <v>-0.45638224664627802</v>
      </c>
      <c r="AI229" s="52">
        <f t="shared" si="24"/>
        <v>1.0024016711334214</v>
      </c>
      <c r="BG229" s="102">
        <f>_xll.qlCalendarAdvance(calendar,BG228,"1D",,,trigger)</f>
        <v>42599</v>
      </c>
      <c r="BH229" s="71">
        <f>_xll.qlTenorBasisForwardRate($W$17,BG229,_xll.ohTrigger(trigger,$W$24))</f>
        <v>3.4654555612004381E-4</v>
      </c>
      <c r="BI229" s="71">
        <f>_xll.qlTenorBasisForwardRate($W$17,BG229,_xll.ohTrigger(trigger,$W$24))*_xll.qlInterpolationInterpolate($AI$1,BG229,,trigger)</f>
        <v>3.0984134676266566E-4</v>
      </c>
      <c r="BJ229" s="71">
        <f>_xll.qlIndexFixing($W$9,_xll.qlInterestRateIndexFixingDate($W$9,BG229,trigger),TRUE,trigger)</f>
        <v>3.1053445248013068E-4</v>
      </c>
      <c r="BK229" s="1">
        <f t="shared" si="27"/>
        <v>6.931057174650165E-7</v>
      </c>
    </row>
    <row r="230" spans="26:63" x14ac:dyDescent="0.2">
      <c r="Z230" s="1">
        <f t="shared" si="25"/>
        <v>227</v>
      </c>
      <c r="AA230" s="44" t="str">
        <f t="shared" si="26"/>
        <v>227M</v>
      </c>
      <c r="AB230" s="45">
        <f>_xll.qlCalendarAdvance(calendar,$AB$3,AA230,,,trigger)</f>
        <v>49191</v>
      </c>
      <c r="AC230" s="45">
        <f>_xll.qlInterestRateIndexMaturity($W$9,AB230,trigger)</f>
        <v>49373</v>
      </c>
      <c r="AD230" s="49">
        <f>_xll.qlTenorBasisValue($W$17,AB230,_xll.ohTrigger(trigger,$W$24))</f>
        <v>7.0670802407676934E-4</v>
      </c>
      <c r="AE230" s="49">
        <f>_xll.qlTenorBasisForwardRate($W$17,AB230,_xll.ohTrigger(trigger,$W$24))</f>
        <v>1.8934165087499275E-2</v>
      </c>
      <c r="AF230" s="49">
        <f>_xll.qlTenorBasisForwardRate2($W$17,AB230,AC230,_xll.ohTrigger(trigger,$W$24))</f>
        <v>1.8934165087499275E-2</v>
      </c>
      <c r="AG230" s="49">
        <f>_xll.qlIndexFixing($W$9,_xll.qlInterestRateIndexFixingDate($W$9,AB230,trigger),TRUE,trigger)</f>
        <v>1.8979346422729765E-2</v>
      </c>
      <c r="AH230" s="52">
        <f t="shared" si="23"/>
        <v>-0.45181335230490977</v>
      </c>
      <c r="AI230" s="52">
        <f t="shared" si="24"/>
        <v>1.0023862332995248</v>
      </c>
      <c r="BG230" s="102">
        <f>_xll.qlCalendarAdvance(calendar,BG229,"1D",,,trigger)</f>
        <v>42600</v>
      </c>
      <c r="BH230" s="71">
        <f>_xll.qlTenorBasisForwardRate($W$17,BG230,_xll.ohTrigger(trigger,$W$24))</f>
        <v>3.5091720344000932E-4</v>
      </c>
      <c r="BI230" s="71">
        <f>_xll.qlTenorBasisForwardRate($W$17,BG230,_xll.ohTrigger(trigger,$W$24))*_xll.qlInterpolationInterpolate($AI$1,BG230,,trigger)</f>
        <v>3.1341056660158593E-4</v>
      </c>
      <c r="BJ230" s="71">
        <f>_xll.qlIndexFixing($W$9,_xll.qlInterestRateIndexFixingDate($W$9,BG230,trigger),TRUE,trigger)</f>
        <v>3.1291029414495526E-4</v>
      </c>
      <c r="BK230" s="1">
        <f t="shared" si="27"/>
        <v>-5.0027245663067377E-7</v>
      </c>
    </row>
    <row r="231" spans="26:63" x14ac:dyDescent="0.2">
      <c r="Z231" s="1">
        <f t="shared" si="25"/>
        <v>228</v>
      </c>
      <c r="AA231" s="44" t="str">
        <f t="shared" si="26"/>
        <v>228M</v>
      </c>
      <c r="AB231" s="45">
        <f>_xll.qlCalendarAdvance(calendar,$AB$3,AA231,,,trigger)</f>
        <v>49219</v>
      </c>
      <c r="AC231" s="45">
        <f>_xll.qlInterestRateIndexMaturity($W$9,AB231,trigger)</f>
        <v>49401</v>
      </c>
      <c r="AD231" s="49">
        <f>_xll.qlTenorBasisValue($W$17,AB231,_xll.ohTrigger(trigger,$W$24))</f>
        <v>7.0076506987453813E-4</v>
      </c>
      <c r="AE231" s="49">
        <f>_xll.qlTenorBasisForwardRate($W$17,AB231,_xll.ohTrigger(trigger,$W$24))</f>
        <v>1.887484668671674E-2</v>
      </c>
      <c r="AF231" s="49">
        <f>_xll.qlTenorBasisForwardRate2($W$17,AB231,AC231,_xll.ohTrigger(trigger,$W$24))</f>
        <v>1.887484668671674E-2</v>
      </c>
      <c r="AG231" s="49">
        <f>_xll.qlIndexFixing($W$9,_xll.qlInterestRateIndexFixingDate($W$9,AB231,trigger),TRUE,trigger)</f>
        <v>1.8919422821835664E-2</v>
      </c>
      <c r="AH231" s="52">
        <f t="shared" si="23"/>
        <v>-0.44576135118924026</v>
      </c>
      <c r="AI231" s="52">
        <f t="shared" si="24"/>
        <v>1.0023616687255157</v>
      </c>
      <c r="BG231" s="102">
        <f>_xll.qlCalendarAdvance(calendar,BG230,"1D",,,trigger)</f>
        <v>42601</v>
      </c>
      <c r="BH231" s="71">
        <f>_xll.qlTenorBasisForwardRate($W$17,BG231,_xll.ohTrigger(trigger,$W$24))</f>
        <v>3.516717655984114E-4</v>
      </c>
      <c r="BI231" s="71">
        <f>_xll.qlTenorBasisForwardRate($W$17,BG231,_xll.ohTrigger(trigger,$W$24))*_xll.qlInterpolationInterpolate($AI$1,BG231,,trigger)</f>
        <v>3.1374434352778578E-4</v>
      </c>
      <c r="BJ231" s="71">
        <f>_xll.qlIndexFixing($W$9,_xll.qlInterestRateIndexFixingDate($W$9,BG231,trigger),TRUE,trigger)</f>
        <v>3.1369124531284697E-4</v>
      </c>
      <c r="BK231" s="1">
        <f t="shared" si="27"/>
        <v>-5.3098214938807325E-8</v>
      </c>
    </row>
    <row r="232" spans="26:63" x14ac:dyDescent="0.2">
      <c r="Z232" s="1">
        <f t="shared" si="25"/>
        <v>229</v>
      </c>
      <c r="AA232" s="44" t="str">
        <f t="shared" si="26"/>
        <v>229M</v>
      </c>
      <c r="AB232" s="45">
        <f>_xll.qlCalendarAdvance(calendar,$AB$3,AA232,,,trigger)</f>
        <v>49250</v>
      </c>
      <c r="AC232" s="45">
        <f>_xll.qlInterestRateIndexMaturity($W$9,AB232,trigger)</f>
        <v>49431</v>
      </c>
      <c r="AD232" s="49">
        <f>_xll.qlTenorBasisValue($W$17,AB232,_xll.ohTrigger(trigger,$W$24))</f>
        <v>6.942538116963702E-4</v>
      </c>
      <c r="AE232" s="49">
        <f>_xll.qlTenorBasisForwardRate($W$17,AB232,_xll.ohTrigger(trigger,$W$24))</f>
        <v>1.8809526568018813E-2</v>
      </c>
      <c r="AF232" s="49">
        <f>_xll.qlTenorBasisForwardRate2($W$17,AB232,AC232,_xll.ohTrigger(trigger,$W$24))</f>
        <v>1.8809526568018813E-2</v>
      </c>
      <c r="AG232" s="49">
        <f>_xll.qlIndexFixing($W$9,_xll.qlInterestRateIndexFixingDate($W$9,AB232,trigger),TRUE,trigger)</f>
        <v>1.8853226532238899E-2</v>
      </c>
      <c r="AH232" s="52">
        <f t="shared" si="23"/>
        <v>-0.43699964220086929</v>
      </c>
      <c r="AI232" s="52">
        <f t="shared" si="24"/>
        <v>1.0023232888962972</v>
      </c>
      <c r="BG232" s="102">
        <f>_xll.qlCalendarAdvance(calendar,BG231,"1D",,,trigger)</f>
        <v>42604</v>
      </c>
      <c r="BH232" s="71">
        <f>_xll.qlTenorBasisForwardRate($W$17,BG232,_xll.ohTrigger(trigger,$W$24))</f>
        <v>3.5643023799045522E-4</v>
      </c>
      <c r="BI232" s="71">
        <f>_xll.qlTenorBasisForwardRate($W$17,BG232,_xll.ohTrigger(trigger,$W$24))*_xll.qlInterpolationInterpolate($AI$1,BG232,,trigger)</f>
        <v>3.1695540365004601E-4</v>
      </c>
      <c r="BJ232" s="71">
        <f>_xll.qlIndexFixing($W$9,_xll.qlInterestRateIndexFixingDate($W$9,BG232,trigger),TRUE,trigger)</f>
        <v>3.1707252101408973E-4</v>
      </c>
      <c r="BK232" s="1">
        <f t="shared" si="27"/>
        <v>1.171173640437213E-7</v>
      </c>
    </row>
    <row r="233" spans="26:63" x14ac:dyDescent="0.2">
      <c r="Z233" s="1">
        <f t="shared" si="25"/>
        <v>230</v>
      </c>
      <c r="AA233" s="44" t="str">
        <f t="shared" si="26"/>
        <v>230M</v>
      </c>
      <c r="AB233" s="45">
        <f>_xll.qlCalendarAdvance(calendar,$AB$3,AA233,,,trigger)</f>
        <v>49282</v>
      </c>
      <c r="AC233" s="45">
        <f>_xll.qlInterestRateIndexMaturity($W$9,AB233,trigger)</f>
        <v>49464</v>
      </c>
      <c r="AD233" s="49">
        <f>_xll.qlTenorBasisValue($W$17,AB233,_xll.ohTrigger(trigger,$W$24))</f>
        <v>6.8760734317868991E-4</v>
      </c>
      <c r="AE233" s="49">
        <f>_xll.qlTenorBasisForwardRate($W$17,AB233,_xll.ohTrigger(trigger,$W$24))</f>
        <v>1.8740695389177591E-2</v>
      </c>
      <c r="AF233" s="49">
        <f>_xll.qlTenorBasisForwardRate2($W$17,AB233,AC233,_xll.ohTrigger(trigger,$W$24))</f>
        <v>1.8740695389177591E-2</v>
      </c>
      <c r="AG233" s="49">
        <f>_xll.qlIndexFixing($W$9,_xll.qlInterestRateIndexFixingDate($W$9,AB233,trigger),TRUE,trigger)</f>
        <v>1.8783205115050165E-2</v>
      </c>
      <c r="AH233" s="52">
        <f t="shared" si="23"/>
        <v>-0.42509725872573456</v>
      </c>
      <c r="AI233" s="52">
        <f t="shared" si="24"/>
        <v>1.002268311019938</v>
      </c>
      <c r="BG233" s="102">
        <f>_xll.qlCalendarAdvance(calendar,BG232,"1D",,,trigger)</f>
        <v>42605</v>
      </c>
      <c r="BH233" s="71">
        <f>_xll.qlTenorBasisForwardRate($W$17,BG233,_xll.ohTrigger(trigger,$W$24))</f>
        <v>3.5845297517646322E-4</v>
      </c>
      <c r="BI233" s="71">
        <f>_xll.qlTenorBasisForwardRate($W$17,BG233,_xll.ohTrigger(trigger,$W$24))*_xll.qlInterpolationInterpolate($AI$1,BG233,,trigger)</f>
        <v>3.1840742654051102E-4</v>
      </c>
      <c r="BJ233" s="71">
        <f>_xll.qlIndexFixing($W$9,_xll.qlInterestRateIndexFixingDate($W$9,BG233,trigger),TRUE,trigger)</f>
        <v>3.1837780639560985E-4</v>
      </c>
      <c r="BK233" s="1">
        <f t="shared" si="27"/>
        <v>-2.9620144901165886E-8</v>
      </c>
    </row>
    <row r="234" spans="26:63" x14ac:dyDescent="0.2">
      <c r="Z234" s="1">
        <f t="shared" si="25"/>
        <v>231</v>
      </c>
      <c r="AA234" s="44" t="str">
        <f t="shared" si="26"/>
        <v>231M</v>
      </c>
      <c r="AB234" s="45">
        <f>_xll.qlCalendarAdvance(calendar,$AB$3,AA234,,,trigger)</f>
        <v>49311</v>
      </c>
      <c r="AC234" s="45">
        <f>_xll.qlInterestRateIndexMaturity($W$9,AB234,trigger)</f>
        <v>49492</v>
      </c>
      <c r="AD234" s="49">
        <f>_xll.qlTenorBasisValue($W$17,AB234,_xll.ohTrigger(trigger,$W$24))</f>
        <v>6.8164910355239896E-4</v>
      </c>
      <c r="AE234" s="49">
        <f>_xll.qlTenorBasisForwardRate($W$17,AB234,_xll.ohTrigger(trigger,$W$24))</f>
        <v>1.8679247859398222E-2</v>
      </c>
      <c r="AF234" s="49">
        <f>_xll.qlTenorBasisForwardRate2($W$17,AB234,AC234,_xll.ohTrigger(trigger,$W$24))</f>
        <v>1.8679247859398222E-2</v>
      </c>
      <c r="AG234" s="49">
        <f>_xll.qlIndexFixing($W$9,_xll.qlInterestRateIndexFixingDate($W$9,AB234,trigger),TRUE,trigger)</f>
        <v>1.8720499009739117E-2</v>
      </c>
      <c r="AH234" s="52">
        <f t="shared" si="23"/>
        <v>-0.41251150340895076</v>
      </c>
      <c r="AI234" s="52">
        <f t="shared" si="24"/>
        <v>1.0022083946126417</v>
      </c>
      <c r="BG234" s="102">
        <f>_xll.qlCalendarAdvance(calendar,BG233,"1D",,,trigger)</f>
        <v>42606</v>
      </c>
      <c r="BH234" s="71">
        <f>_xll.qlTenorBasisForwardRate($W$17,BG234,_xll.ohTrigger(trigger,$W$24))</f>
        <v>3.6049099985330962E-4</v>
      </c>
      <c r="BI234" s="71">
        <f>_xll.qlTenorBasisForwardRate($W$17,BG234,_xll.ohTrigger(trigger,$W$24))*_xll.qlInterpolationInterpolate($AI$1,BG234,,trigger)</f>
        <v>3.198691014763413E-4</v>
      </c>
      <c r="BJ234" s="71">
        <f>_xll.qlIndexFixing($W$9,_xll.qlInterestRateIndexFixingDate($W$9,BG234,trigger),TRUE,trigger)</f>
        <v>3.196843208509292E-4</v>
      </c>
      <c r="BK234" s="1">
        <f t="shared" si="27"/>
        <v>-1.8478062541209999E-7</v>
      </c>
    </row>
    <row r="235" spans="26:63" x14ac:dyDescent="0.2">
      <c r="Z235" s="1">
        <f t="shared" si="25"/>
        <v>232</v>
      </c>
      <c r="AA235" s="44" t="str">
        <f t="shared" si="26"/>
        <v>232M</v>
      </c>
      <c r="AB235" s="45">
        <f>_xll.qlCalendarAdvance(calendar,$AB$3,AA235,,,trigger)</f>
        <v>49342</v>
      </c>
      <c r="AC235" s="45">
        <f>_xll.qlInterestRateIndexMaturity($W$9,AB235,trigger)</f>
        <v>49523</v>
      </c>
      <c r="AD235" s="49">
        <f>_xll.qlTenorBasisValue($W$17,AB235,_xll.ohTrigger(trigger,$W$24))</f>
        <v>6.7534785625944721E-4</v>
      </c>
      <c r="AE235" s="49">
        <f>_xll.qlTenorBasisForwardRate($W$17,AB235,_xll.ohTrigger(trigger,$W$24))</f>
        <v>1.8612760680585091E-2</v>
      </c>
      <c r="AF235" s="49">
        <f>_xll.qlTenorBasisForwardRate2($W$17,AB235,AC235,_xll.ohTrigger(trigger,$W$24))</f>
        <v>1.8612760680585091E-2</v>
      </c>
      <c r="AG235" s="49">
        <f>_xll.qlIndexFixing($W$9,_xll.qlInterestRateIndexFixingDate($W$9,AB235,trigger),TRUE,trigger)</f>
        <v>1.8652407356311823E-2</v>
      </c>
      <c r="AH235" s="52">
        <f t="shared" si="23"/>
        <v>-0.39646675726732333</v>
      </c>
      <c r="AI235" s="52">
        <f t="shared" si="24"/>
        <v>1.0021300803468713</v>
      </c>
      <c r="BG235" s="102">
        <f>_xll.qlCalendarAdvance(calendar,BG234,"1D",,,trigger)</f>
        <v>42607</v>
      </c>
      <c r="BH235" s="71">
        <f>_xll.qlTenorBasisForwardRate($W$17,BG235,_xll.ohTrigger(trigger,$W$24))</f>
        <v>3.6507913037438802E-4</v>
      </c>
      <c r="BI235" s="71">
        <f>_xll.qlTenorBasisForwardRate($W$17,BG235,_xll.ohTrigger(trigger,$W$24))*_xll.qlInterpolationInterpolate($AI$1,BG235,,trigger)</f>
        <v>3.2358711498526861E-4</v>
      </c>
      <c r="BJ235" s="71">
        <f>_xll.qlIndexFixing($W$9,_xll.qlInterestRateIndexFixingDate($W$9,BG235,trigger),TRUE,trigger)</f>
        <v>3.2212833702923105E-4</v>
      </c>
      <c r="BK235" s="1">
        <f t="shared" si="27"/>
        <v>-1.4587779560375604E-6</v>
      </c>
    </row>
    <row r="236" spans="26:63" x14ac:dyDescent="0.2">
      <c r="Z236" s="1">
        <f t="shared" si="25"/>
        <v>233</v>
      </c>
      <c r="AA236" s="44" t="str">
        <f t="shared" si="26"/>
        <v>233M</v>
      </c>
      <c r="AB236" s="45">
        <f>_xll.qlCalendarAdvance(calendar,$AB$3,AA236,,,trigger)</f>
        <v>49370</v>
      </c>
      <c r="AC236" s="45">
        <f>_xll.qlInterestRateIndexMaturity($W$9,AB236,trigger)</f>
        <v>49555</v>
      </c>
      <c r="AD236" s="49">
        <f>_xll.qlTenorBasisValue($W$17,AB236,_xll.ohTrigger(trigger,$W$24))</f>
        <v>6.6971623739164876E-4</v>
      </c>
      <c r="AE236" s="49">
        <f>_xll.qlTenorBasisForwardRate($W$17,AB236,_xll.ohTrigger(trigger,$W$24))</f>
        <v>1.8550157364444722E-2</v>
      </c>
      <c r="AF236" s="49">
        <f>_xll.qlTenorBasisForwardRate2($W$17,AB236,AC236,_xll.ohTrigger(trigger,$W$24))</f>
        <v>1.8550157364444722E-2</v>
      </c>
      <c r="AG236" s="49">
        <f>_xll.qlIndexFixing($W$9,_xll.qlInterestRateIndexFixingDate($W$9,AB236,trigger),TRUE,trigger)</f>
        <v>1.8588008755965956E-2</v>
      </c>
      <c r="AH236" s="52">
        <f t="shared" si="23"/>
        <v>-0.3785139152123404</v>
      </c>
      <c r="AI236" s="52">
        <f t="shared" si="24"/>
        <v>1.0020404889714727</v>
      </c>
      <c r="BG236" s="102">
        <f>_xll.qlCalendarAdvance(calendar,BG235,"1D",,,trigger)</f>
        <v>42608</v>
      </c>
      <c r="BH236" s="71">
        <f>_xll.qlTenorBasisForwardRate($W$17,BG236,_xll.ohTrigger(trigger,$W$24))</f>
        <v>3.6588519347955799E-4</v>
      </c>
      <c r="BI236" s="71">
        <f>_xll.qlTenorBasisForwardRate($W$17,BG236,_xll.ohTrigger(trigger,$W$24))*_xll.qlInterpolationInterpolate($AI$1,BG236,,trigger)</f>
        <v>3.2394768378522863E-4</v>
      </c>
      <c r="BJ236" s="71">
        <f>_xll.qlIndexFixing($W$9,_xll.qlInterestRateIndexFixingDate($W$9,BG236,trigger),TRUE,trigger)</f>
        <v>3.2287231609388038E-4</v>
      </c>
      <c r="BK236" s="1">
        <f t="shared" si="27"/>
        <v>-1.0753676913482471E-6</v>
      </c>
    </row>
    <row r="237" spans="26:63" x14ac:dyDescent="0.2">
      <c r="Z237" s="1">
        <f t="shared" si="25"/>
        <v>234</v>
      </c>
      <c r="AA237" s="44" t="str">
        <f t="shared" si="26"/>
        <v>234M</v>
      </c>
      <c r="AB237" s="45">
        <f>_xll.qlCalendarAdvance(calendar,$AB$3,AA237,,,trigger)</f>
        <v>49401</v>
      </c>
      <c r="AC237" s="45">
        <f>_xll.qlInterestRateIndexMaturity($W$9,AB237,trigger)</f>
        <v>49584</v>
      </c>
      <c r="AD237" s="49">
        <f>_xll.qlTenorBasisValue($W$17,AB237,_xll.ohTrigger(trigger,$W$24))</f>
        <v>6.6354692692330102E-4</v>
      </c>
      <c r="AE237" s="49">
        <f>_xll.qlTenorBasisForwardRate($W$17,AB237,_xll.ohTrigger(trigger,$W$24))</f>
        <v>1.8484566161724822E-2</v>
      </c>
      <c r="AF237" s="49">
        <f>_xll.qlTenorBasisForwardRate2($W$17,AB237,AC237,_xll.ohTrigger(trigger,$W$24))</f>
        <v>1.8484566161724822E-2</v>
      </c>
      <c r="AG237" s="49">
        <f>_xll.qlIndexFixing($W$9,_xll.qlInterestRateIndexFixingDate($W$9,AB237,trigger),TRUE,trigger)</f>
        <v>1.85204008122168E-2</v>
      </c>
      <c r="AH237" s="52">
        <f t="shared" si="23"/>
        <v>-0.35834650491978204</v>
      </c>
      <c r="AI237" s="52">
        <f t="shared" si="24"/>
        <v>1.0019386254553369</v>
      </c>
      <c r="BG237" s="102">
        <f>_xll.qlCalendarAdvance(calendar,BG236,"1D",,,trigger)</f>
        <v>42611</v>
      </c>
      <c r="BH237" s="71">
        <f>_xll.qlTenorBasisForwardRate($W$17,BG237,_xll.ohTrigger(trigger,$W$24))</f>
        <v>3.6962231631868642E-4</v>
      </c>
      <c r="BI237" s="71">
        <f>_xll.qlTenorBasisForwardRate($W$17,BG237,_xll.ohTrigger(trigger,$W$24))*_xll.qlInterpolationInterpolate($AI$1,BG237,,trigger)</f>
        <v>3.2618396596886855E-4</v>
      </c>
      <c r="BJ237" s="71">
        <f>_xll.qlIndexFixing($W$9,_xll.qlInterestRateIndexFixingDate($W$9,BG237,trigger),TRUE,trigger)</f>
        <v>3.2570239530104752E-4</v>
      </c>
      <c r="BK237" s="1">
        <f t="shared" si="27"/>
        <v>-4.8157066782103346E-7</v>
      </c>
    </row>
    <row r="238" spans="26:63" x14ac:dyDescent="0.2">
      <c r="Z238" s="1">
        <f t="shared" si="25"/>
        <v>235</v>
      </c>
      <c r="AA238" s="44" t="str">
        <f t="shared" si="26"/>
        <v>235M</v>
      </c>
      <c r="AB238" s="45">
        <f>_xll.qlCalendarAdvance(calendar,$AB$3,AA238,,,trigger)</f>
        <v>49431</v>
      </c>
      <c r="AC238" s="45">
        <f>_xll.qlInterestRateIndexMaturity($W$9,AB238,trigger)</f>
        <v>49615</v>
      </c>
      <c r="AD238" s="49">
        <f>_xll.qlTenorBasisValue($W$17,AB238,_xll.ohTrigger(trigger,$W$24))</f>
        <v>6.5764182036684242E-4</v>
      </c>
      <c r="AE238" s="49">
        <f>_xll.qlTenorBasisForwardRate($W$17,AB238,_xll.ohTrigger(trigger,$W$24))</f>
        <v>1.8419195851165773E-2</v>
      </c>
      <c r="AF238" s="49">
        <f>_xll.qlTenorBasisForwardRate2($W$17,AB238,AC238,_xll.ohTrigger(trigger,$W$24))</f>
        <v>1.8419195851165773E-2</v>
      </c>
      <c r="AG238" s="49">
        <f>_xll.qlIndexFixing($W$9,_xll.qlInterestRateIndexFixingDate($W$9,AB238,trigger),TRUE,trigger)</f>
        <v>1.8452741236096474E-2</v>
      </c>
      <c r="AH238" s="52">
        <f t="shared" si="23"/>
        <v>-0.33545384930701305</v>
      </c>
      <c r="AI238" s="52">
        <f t="shared" si="24"/>
        <v>1.0018212187547035</v>
      </c>
      <c r="BG238" s="102">
        <f>_xll.qlCalendarAdvance(calendar,BG237,"1D",,,trigger)</f>
        <v>42612</v>
      </c>
      <c r="BH238" s="71">
        <f>_xll.qlTenorBasisForwardRate($W$17,BG238,_xll.ohTrigger(trigger,$W$24))</f>
        <v>3.7045476572460269E-4</v>
      </c>
      <c r="BI238" s="71">
        <f>_xll.qlTenorBasisForwardRate($W$17,BG238,_xll.ohTrigger(trigger,$W$24))*_xll.qlInterpolationInterpolate($AI$1,BG238,,trigger)</f>
        <v>3.2656028195376463E-4</v>
      </c>
      <c r="BJ238" s="71">
        <f>_xll.qlIndexFixing($W$9,_xll.qlInterestRateIndexFixingDate($W$9,BG238,trigger),TRUE,trigger)</f>
        <v>3.2647484691189315E-4</v>
      </c>
      <c r="BK238" s="1">
        <f t="shared" si="27"/>
        <v>-8.5435041871488072E-8</v>
      </c>
    </row>
    <row r="239" spans="26:63" x14ac:dyDescent="0.2">
      <c r="Z239" s="1">
        <f t="shared" si="25"/>
        <v>236</v>
      </c>
      <c r="AA239" s="44" t="str">
        <f t="shared" si="26"/>
        <v>236M</v>
      </c>
      <c r="AB239" s="45">
        <f>_xll.qlCalendarAdvance(calendar,$AB$3,AA239,,,trigger)</f>
        <v>49464</v>
      </c>
      <c r="AC239" s="45">
        <f>_xll.qlInterestRateIndexMaturity($W$9,AB239,trigger)</f>
        <v>49647</v>
      </c>
      <c r="AD239" s="49">
        <f>_xll.qlTenorBasisValue($W$17,AB239,_xll.ohTrigger(trigger,$W$24))</f>
        <v>6.5121962289033846E-4</v>
      </c>
      <c r="AE239" s="49">
        <f>_xll.qlTenorBasisForwardRate($W$17,AB239,_xll.ohTrigger(trigger,$W$24))</f>
        <v>1.8348495866003175E-2</v>
      </c>
      <c r="AF239" s="49">
        <f>_xll.qlTenorBasisForwardRate2($W$17,AB239,AC239,_xll.ohTrigger(trigger,$W$24))</f>
        <v>1.8348495866003175E-2</v>
      </c>
      <c r="AG239" s="49">
        <f>_xll.qlIndexFixing($W$9,_xll.qlInterestRateIndexFixingDate($W$9,AB239,trigger),TRUE,trigger)</f>
        <v>1.8379395387521692E-2</v>
      </c>
      <c r="AH239" s="52">
        <f t="shared" si="23"/>
        <v>-0.3089952151851677</v>
      </c>
      <c r="AI239" s="52">
        <f t="shared" si="24"/>
        <v>1.0016840356694179</v>
      </c>
      <c r="BG239" s="102">
        <f>_xll.qlCalendarAdvance(calendar,BG238,"1D",,,trigger)</f>
        <v>42613</v>
      </c>
      <c r="BH239" s="71">
        <f>_xll.qlTenorBasisForwardRate($W$17,BG239,_xll.ohTrigger(trigger,$W$24))</f>
        <v>3.7129375645288132E-4</v>
      </c>
      <c r="BI239" s="71">
        <f>_xll.qlTenorBasisForwardRate($W$17,BG239,_xll.ohTrigger(trigger,$W$24))*_xll.qlInterpolationInterpolate($AI$1,BG239,,trigger)</f>
        <v>3.2694074757810571E-4</v>
      </c>
      <c r="BJ239" s="71">
        <f>_xll.qlIndexFixing($W$9,_xll.qlInterestRateIndexFixingDate($W$9,BG239,trigger),TRUE,trigger)</f>
        <v>3.2726061285478646E-4</v>
      </c>
      <c r="BK239" s="1">
        <f t="shared" si="27"/>
        <v>3.1986527668074506E-7</v>
      </c>
    </row>
    <row r="240" spans="26:63" x14ac:dyDescent="0.2">
      <c r="Z240" s="1">
        <f t="shared" si="25"/>
        <v>237</v>
      </c>
      <c r="AA240" s="44" t="str">
        <f t="shared" si="26"/>
        <v>237M</v>
      </c>
      <c r="AB240" s="45">
        <f>_xll.qlCalendarAdvance(calendar,$AB$3,AA240,,,trigger)</f>
        <v>49492</v>
      </c>
      <c r="AC240" s="45">
        <f>_xll.qlInterestRateIndexMaturity($W$9,AB240,trigger)</f>
        <v>49676</v>
      </c>
      <c r="AD240" s="49">
        <f>_xll.qlTenorBasisValue($W$17,AB240,_xll.ohTrigger(trigger,$W$24))</f>
        <v>6.4583029154368136E-4</v>
      </c>
      <c r="AE240" s="49">
        <f>_xll.qlTenorBasisForwardRate($W$17,AB240,_xll.ohTrigger(trigger,$W$24))</f>
        <v>1.8287359077152815E-2</v>
      </c>
      <c r="AF240" s="49">
        <f>_xll.qlTenorBasisForwardRate2($W$17,AB240,AC240,_xll.ohTrigger(trigger,$W$24))</f>
        <v>1.8287359077152815E-2</v>
      </c>
      <c r="AG240" s="49">
        <f>_xll.qlIndexFixing($W$9,_xll.qlInterestRateIndexFixingDate($W$9,AB240,trigger),TRUE,trigger)</f>
        <v>1.8315806686613503E-2</v>
      </c>
      <c r="AH240" s="52">
        <f t="shared" si="23"/>
        <v>-0.28447609460687667</v>
      </c>
      <c r="AI240" s="52">
        <f t="shared" si="24"/>
        <v>1.0015555887179046</v>
      </c>
      <c r="BG240" s="102">
        <f>_xll.qlCalendarAdvance(calendar,BG239,"1D",,,trigger)</f>
        <v>42614</v>
      </c>
      <c r="BH240" s="71">
        <f>_xll.qlTenorBasisForwardRate($W$17,BG240,_xll.ohTrigger(trigger,$W$24))</f>
        <v>3.7343544462422045E-4</v>
      </c>
      <c r="BI240" s="71">
        <f>_xll.qlTenorBasisForwardRate($W$17,BG240,_xll.ohTrigger(trigger,$W$24))*_xll.qlInterpolationInterpolate($AI$1,BG240,,trigger)</f>
        <v>3.2846541361779562E-4</v>
      </c>
      <c r="BJ240" s="71">
        <f>_xll.qlIndexFixing($W$9,_xll.qlInterestRateIndexFixingDate($W$9,BG240,trigger),TRUE,trigger)</f>
        <v>3.2862336094462868E-4</v>
      </c>
      <c r="BK240" s="1">
        <f t="shared" si="27"/>
        <v>1.5794732683305918E-7</v>
      </c>
    </row>
    <row r="241" spans="26:63" x14ac:dyDescent="0.2">
      <c r="Z241" s="1">
        <f t="shared" si="25"/>
        <v>238</v>
      </c>
      <c r="AA241" s="44" t="str">
        <f t="shared" si="26"/>
        <v>238M</v>
      </c>
      <c r="AB241" s="45">
        <f>_xll.qlCalendarAdvance(calendar,$AB$3,AA241,,,trigger)</f>
        <v>49523</v>
      </c>
      <c r="AC241" s="45">
        <f>_xll.qlInterestRateIndexMaturity($W$9,AB241,trigger)</f>
        <v>49709</v>
      </c>
      <c r="AD241" s="49">
        <f>_xll.qlTenorBasisValue($W$17,AB241,_xll.ohTrigger(trigger,$W$24))</f>
        <v>6.3992702131913698E-4</v>
      </c>
      <c r="AE241" s="49">
        <f>_xll.qlTenorBasisForwardRate($W$17,AB241,_xll.ohTrigger(trigger,$W$24))</f>
        <v>1.8219159857197333E-2</v>
      </c>
      <c r="AF241" s="49">
        <f>_xll.qlTenorBasisForwardRate2($W$17,AB241,AC241,_xll.ohTrigger(trigger,$W$24))</f>
        <v>1.8219159857197333E-2</v>
      </c>
      <c r="AG241" s="49">
        <f>_xll.qlIndexFixing($W$9,_xll.qlInterestRateIndexFixingDate($W$9,AB241,trigger),TRUE,trigger)</f>
        <v>1.824476937604225E-2</v>
      </c>
      <c r="AH241" s="52">
        <f t="shared" si="23"/>
        <v>-0.25609518844917772</v>
      </c>
      <c r="AI241" s="52">
        <f t="shared" si="24"/>
        <v>1.0014056366509567</v>
      </c>
      <c r="BG241" s="102">
        <f>_xll.qlCalendarAdvance(calendar,BG240,"1D",,,trigger)</f>
        <v>42615</v>
      </c>
      <c r="BH241" s="71">
        <f>_xll.qlTenorBasisForwardRate($W$17,BG241,_xll.ohTrigger(trigger,$W$24))</f>
        <v>3.7559313900098143E-4</v>
      </c>
      <c r="BI241" s="71">
        <f>_xll.qlTenorBasisForwardRate($W$17,BG241,_xll.ohTrigger(trigger,$W$24))*_xll.qlInterpolationInterpolate($AI$1,BG241,,trigger)</f>
        <v>3.3000000000019662E-4</v>
      </c>
      <c r="BJ241" s="71">
        <f>_xll.qlIndexFixing($W$9,_xll.qlInterestRateIndexFixingDate($W$9,BG241,trigger),TRUE,trigger)</f>
        <v>3.3000000000019662E-4</v>
      </c>
      <c r="BK241" s="1">
        <f t="shared" si="27"/>
        <v>0</v>
      </c>
    </row>
    <row r="242" spans="26:63" x14ac:dyDescent="0.2">
      <c r="Z242" s="1">
        <f t="shared" si="25"/>
        <v>239</v>
      </c>
      <c r="AA242" s="44" t="str">
        <f t="shared" si="26"/>
        <v>239M</v>
      </c>
      <c r="AB242" s="45">
        <f>_xll.qlCalendarAdvance(calendar,$AB$3,AA242,,,trigger)</f>
        <v>49555</v>
      </c>
      <c r="AC242" s="45">
        <f>_xll.qlInterestRateIndexMaturity($W$9,AB242,trigger)</f>
        <v>49737</v>
      </c>
      <c r="AD242" s="49">
        <f>_xll.qlTenorBasisValue($W$17,AB242,_xll.ohTrigger(trigger,$W$24))</f>
        <v>6.3390270183587955E-4</v>
      </c>
      <c r="AE242" s="49">
        <f>_xll.qlTenorBasisForwardRate($W$17,AB242,_xll.ohTrigger(trigger,$W$24))</f>
        <v>1.8152616270767603E-2</v>
      </c>
      <c r="AF242" s="49">
        <f>_xll.qlTenorBasisForwardRate2($W$17,AB242,AC242,_xll.ohTrigger(trigger,$W$24))</f>
        <v>1.8152616270767603E-2</v>
      </c>
      <c r="AG242" s="49">
        <f>_xll.qlIndexFixing($W$9,_xll.qlInterestRateIndexFixingDate($W$9,AB242,trigger),TRUE,trigger)</f>
        <v>1.8175524531550434E-2</v>
      </c>
      <c r="AH242" s="52">
        <f t="shared" si="23"/>
        <v>-0.22908260782831397</v>
      </c>
      <c r="AI242" s="52">
        <f t="shared" si="24"/>
        <v>1.0012619812175352</v>
      </c>
      <c r="BG242" s="102">
        <f>_xll.qlCalendarAdvance(calendar,BG241,"1D",,,trigger)</f>
        <v>42618</v>
      </c>
      <c r="BH242" s="71">
        <f>_xll.qlTenorBasisForwardRate($W$17,BG242,_xll.ohTrigger(trigger,$W$24))</f>
        <v>3.8348643808516281E-4</v>
      </c>
      <c r="BI242" s="71">
        <f>_xll.qlTenorBasisForwardRate($W$17,BG242,_xll.ohTrigger(trigger,$W$24))*_xll.qlInterpolationInterpolate($AI$1,BG242,,trigger)</f>
        <v>3.3639366898640169E-4</v>
      </c>
      <c r="BJ242" s="71">
        <f>_xll.qlIndexFixing($W$9,_xll.qlInterestRateIndexFixingDate($W$9,BG242,trigger),TRUE,trigger)</f>
        <v>3.34721367235643E-4</v>
      </c>
      <c r="BK242" s="1">
        <f t="shared" si="27"/>
        <v>-1.6723017507586915E-6</v>
      </c>
    </row>
    <row r="243" spans="26:63" x14ac:dyDescent="0.2">
      <c r="Z243" s="1">
        <f t="shared" si="25"/>
        <v>240</v>
      </c>
      <c r="AA243" s="44" t="str">
        <f t="shared" si="26"/>
        <v>240M</v>
      </c>
      <c r="AB243" s="45">
        <f>_xll.qlCalendarAdvance(calendar,$AB$3,AA243,,,trigger)</f>
        <v>49584</v>
      </c>
      <c r="AC243" s="45">
        <f>_xll.qlInterestRateIndexMaturity($W$9,AB243,trigger)</f>
        <v>49767</v>
      </c>
      <c r="AD243" s="49">
        <f>_xll.qlTenorBasisValue($W$17,AB243,_xll.ohTrigger(trigger,$W$24))</f>
        <v>6.2850350802754645E-4</v>
      </c>
      <c r="AE243" s="49">
        <f>_xll.qlTenorBasisForwardRate($W$17,AB243,_xll.ohTrigger(trigger,$W$24))</f>
        <v>1.8089602236390744E-2</v>
      </c>
      <c r="AF243" s="49">
        <f>_xll.qlTenorBasisForwardRate2($W$17,AB243,AC243,_xll.ohTrigger(trigger,$W$24))</f>
        <v>1.8089602236390744E-2</v>
      </c>
      <c r="AG243" s="49">
        <f>_xll.qlIndexFixing($W$9,_xll.qlInterestRateIndexFixingDate($W$9,AB243,trigger),TRUE,trigger)</f>
        <v>1.810988346777926E-2</v>
      </c>
      <c r="AH243" s="52">
        <f t="shared" si="23"/>
        <v>-0.20281231388516452</v>
      </c>
      <c r="AI243" s="52">
        <f t="shared" si="24"/>
        <v>1.0011211540819684</v>
      </c>
      <c r="BG243" s="102">
        <f>_xll.qlCalendarAdvance(calendar,BG242,"1D",,,trigger)</f>
        <v>42619</v>
      </c>
      <c r="BH243" s="71">
        <f>_xll.qlTenorBasisForwardRate($W$17,BG243,_xll.ohTrigger(trigger,$W$24))</f>
        <v>3.8438433945455446E-4</v>
      </c>
      <c r="BI243" s="71">
        <f>_xll.qlTenorBasisForwardRate($W$17,BG243,_xll.ohTrigger(trigger,$W$24))*_xll.qlInterpolationInterpolate($AI$1,BG243,,trigger)</f>
        <v>3.3700039569081904E-4</v>
      </c>
      <c r="BJ243" s="71">
        <f>_xll.qlIndexFixing($W$9,_xll.qlInterestRateIndexFixingDate($W$9,BG243,trigger),TRUE,trigger)</f>
        <v>3.3555171227330074E-4</v>
      </c>
      <c r="BK243" s="1">
        <f t="shared" si="27"/>
        <v>-1.4486834175183E-6</v>
      </c>
    </row>
    <row r="244" spans="26:63" x14ac:dyDescent="0.2">
      <c r="Z244" s="1">
        <f t="shared" si="25"/>
        <v>241</v>
      </c>
      <c r="AA244" s="44" t="str">
        <f t="shared" si="26"/>
        <v>241M</v>
      </c>
      <c r="AB244" s="45">
        <f>_xll.qlCalendarAdvance(calendar,$AB$3,AA244,,,trigger)</f>
        <v>49615</v>
      </c>
      <c r="AC244" s="45">
        <f>_xll.qlInterestRateIndexMaturity($W$9,AB244,trigger)</f>
        <v>49797</v>
      </c>
      <c r="AD244" s="49">
        <f>_xll.qlTenorBasisValue($W$17,AB244,_xll.ohTrigger(trigger,$W$24))</f>
        <v>6.2279484718652653E-4</v>
      </c>
      <c r="AE244" s="49">
        <f>_xll.qlTenorBasisForwardRate($W$17,AB244,_xll.ohTrigger(trigger,$W$24))</f>
        <v>1.8023728559026005E-2</v>
      </c>
      <c r="AF244" s="49">
        <f>_xll.qlTenorBasisForwardRate2($W$17,AB244,AC244,_xll.ohTrigger(trigger,$W$24))</f>
        <v>1.8023728559026005E-2</v>
      </c>
      <c r="AG244" s="49">
        <f>_xll.qlIndexFixing($W$9,_xll.qlInterestRateIndexFixingDate($W$9,AB244,trigger),TRUE,trigger)</f>
        <v>1.8041357121584292E-2</v>
      </c>
      <c r="AH244" s="52">
        <f t="shared" si="23"/>
        <v>-0.17628562558286848</v>
      </c>
      <c r="AI244" s="52">
        <f t="shared" si="24"/>
        <v>1.0009780752356847</v>
      </c>
      <c r="BG244" s="102">
        <f>_xll.qlCalendarAdvance(calendar,BG243,"1D",,,trigger)</f>
        <v>42620</v>
      </c>
      <c r="BH244" s="71">
        <f>_xll.qlTenorBasisForwardRate($W$17,BG244,_xll.ohTrigger(trigger,$W$24))</f>
        <v>3.8662233915613632E-4</v>
      </c>
      <c r="BI244" s="71">
        <f>_xll.qlTenorBasisForwardRate($W$17,BG244,_xll.ohTrigger(trigger,$W$24))*_xll.qlInterpolationInterpolate($AI$1,BG244,,trigger)</f>
        <v>3.3878054780116034E-4</v>
      </c>
      <c r="BJ244" s="71">
        <f>_xll.qlIndexFixing($W$9,_xll.qlInterestRateIndexFixingDate($W$9,BG244,trigger),TRUE,trigger)</f>
        <v>3.3695734856442063E-4</v>
      </c>
      <c r="BK244" s="1">
        <f t="shared" si="27"/>
        <v>-1.8231992367397087E-6</v>
      </c>
    </row>
    <row r="245" spans="26:63" x14ac:dyDescent="0.2">
      <c r="Z245" s="1">
        <f t="shared" si="25"/>
        <v>242</v>
      </c>
      <c r="AA245" s="44" t="str">
        <f t="shared" si="26"/>
        <v>242M</v>
      </c>
      <c r="AB245" s="45">
        <f>_xll.qlCalendarAdvance(calendar,$AB$3,AA245,,,trigger)</f>
        <v>49646</v>
      </c>
      <c r="AC245" s="45">
        <f>_xll.qlInterestRateIndexMaturity($W$9,AB245,trigger)</f>
        <v>49829</v>
      </c>
      <c r="AD245" s="49">
        <f>_xll.qlTenorBasisValue($W$17,AB245,_xll.ohTrigger(trigger,$W$24))</f>
        <v>6.1715060420702936E-4</v>
      </c>
      <c r="AE245" s="49">
        <f>_xll.qlTenorBasisForwardRate($W$17,AB245,_xll.ohTrigger(trigger,$W$24))</f>
        <v>1.7956864030598537E-2</v>
      </c>
      <c r="AF245" s="49">
        <f>_xll.qlTenorBasisForwardRate2($W$17,AB245,AC245,_xll.ohTrigger(trigger,$W$24))</f>
        <v>1.7956864030598537E-2</v>
      </c>
      <c r="AG245" s="49">
        <f>_xll.qlIndexFixing($W$9,_xll.qlInterestRateIndexFixingDate($W$9,AB245,trigger),TRUE,trigger)</f>
        <v>1.7971841239426439E-2</v>
      </c>
      <c r="AH245" s="52">
        <f t="shared" si="23"/>
        <v>-0.14977208827902239</v>
      </c>
      <c r="AI245" s="52">
        <f t="shared" si="24"/>
        <v>1.0008340659483961</v>
      </c>
      <c r="BG245" s="102">
        <f>_xll.qlCalendarAdvance(calendar,BG244,"1D",,,trigger)</f>
        <v>42621</v>
      </c>
      <c r="BH245" s="71">
        <f>_xll.qlTenorBasisForwardRate($W$17,BG245,_xll.ohTrigger(trigger,$W$24))</f>
        <v>3.8887645768377111E-4</v>
      </c>
      <c r="BI245" s="71">
        <f>_xll.qlTenorBasisForwardRate($W$17,BG245,_xll.ohTrigger(trigger,$W$24))*_xll.qlInterpolationInterpolate($AI$1,BG245,,trigger)</f>
        <v>3.4057270992622071E-4</v>
      </c>
      <c r="BJ245" s="71">
        <f>_xll.qlIndexFixing($W$9,_xll.qlInterestRateIndexFixingDate($W$9,BG245,trigger),TRUE,trigger)</f>
        <v>3.3837624257002482E-4</v>
      </c>
      <c r="BK245" s="1">
        <f t="shared" si="27"/>
        <v>-2.1964673561958889E-6</v>
      </c>
    </row>
    <row r="246" spans="26:63" x14ac:dyDescent="0.2">
      <c r="Z246" s="1">
        <f t="shared" si="25"/>
        <v>243</v>
      </c>
      <c r="AA246" s="44" t="str">
        <f t="shared" si="26"/>
        <v>243M</v>
      </c>
      <c r="AB246" s="45">
        <f>_xll.qlCalendarAdvance(calendar,$AB$3,AA246,,,trigger)</f>
        <v>49676</v>
      </c>
      <c r="AC246" s="45">
        <f>_xll.qlInterestRateIndexMaturity($W$9,AB246,trigger)</f>
        <v>49858</v>
      </c>
      <c r="AD246" s="49">
        <f>_xll.qlTenorBasisValue($W$17,AB246,_xll.ohTrigger(trigger,$W$24))</f>
        <v>6.1174922113320395E-4</v>
      </c>
      <c r="AE246" s="49">
        <f>_xll.qlTenorBasisForwardRate($W$17,AB246,_xll.ohTrigger(trigger,$W$24))</f>
        <v>1.7893619899751884E-2</v>
      </c>
      <c r="AF246" s="49">
        <f>_xll.qlTenorBasisForwardRate2($W$17,AB246,AC246,_xll.ohTrigger(trigger,$W$24))</f>
        <v>1.7893619899751884E-2</v>
      </c>
      <c r="AG246" s="49">
        <f>_xll.qlIndexFixing($W$9,_xll.qlInterestRateIndexFixingDate($W$9,AB246,trigger),TRUE,trigger)</f>
        <v>1.7906189847323929E-2</v>
      </c>
      <c r="AH246" s="52">
        <f t="shared" si="23"/>
        <v>-0.12569947572045603</v>
      </c>
      <c r="AI246" s="52">
        <f t="shared" si="24"/>
        <v>1.0007024820937556</v>
      </c>
      <c r="BG246" s="102">
        <f>_xll.qlCalendarAdvance(calendar,BG245,"1D",,,trigger)</f>
        <v>42622</v>
      </c>
      <c r="BH246" s="71">
        <f>_xll.qlTenorBasisForwardRate($W$17,BG246,_xll.ohTrigger(trigger,$W$24))</f>
        <v>3.9114671525907325E-4</v>
      </c>
      <c r="BI246" s="71">
        <f>_xll.qlTenorBasisForwardRate($W$17,BG246,_xll.ohTrigger(trigger,$W$24))*_xll.qlInterpolationInterpolate($AI$1,BG246,,trigger)</f>
        <v>3.4237687700727038E-4</v>
      </c>
      <c r="BJ246" s="71">
        <f>_xll.qlIndexFixing($W$9,_xll.qlInterestRateIndexFixingDate($W$9,BG246,trigger),TRUE,trigger)</f>
        <v>3.3981151807245102E-4</v>
      </c>
      <c r="BK246" s="1">
        <f t="shared" si="27"/>
        <v>-2.5653589348193667E-6</v>
      </c>
    </row>
    <row r="247" spans="26:63" x14ac:dyDescent="0.2">
      <c r="Z247" s="1">
        <f t="shared" si="25"/>
        <v>244</v>
      </c>
      <c r="AA247" s="44" t="str">
        <f t="shared" si="26"/>
        <v>244M</v>
      </c>
      <c r="AB247" s="45">
        <f>_xll.qlCalendarAdvance(calendar,$AB$3,AA247,,,trigger)</f>
        <v>49709</v>
      </c>
      <c r="AC247" s="45">
        <f>_xll.qlInterestRateIndexMaturity($W$9,AB247,trigger)</f>
        <v>49891</v>
      </c>
      <c r="AD247" s="49">
        <f>_xll.qlTenorBasisValue($W$17,AB247,_xll.ohTrigger(trigger,$W$24))</f>
        <v>6.058761255998957E-4</v>
      </c>
      <c r="AE247" s="49">
        <f>_xll.qlTenorBasisForwardRate($W$17,AB247,_xll.ohTrigger(trigger,$W$24))</f>
        <v>1.7823684169368789E-2</v>
      </c>
      <c r="AF247" s="49">
        <f>_xll.qlTenorBasisForwardRate2($W$17,AB247,AC247,_xll.ohTrigger(trigger,$W$24))</f>
        <v>1.7823684169368789E-2</v>
      </c>
      <c r="AG247" s="49">
        <f>_xll.qlIndexFixing($W$9,_xll.qlInterestRateIndexFixingDate($W$9,AB247,trigger),TRUE,trigger)</f>
        <v>1.783365804614338E-2</v>
      </c>
      <c r="AH247" s="52">
        <f t="shared" si="23"/>
        <v>-9.9738767745903567E-2</v>
      </c>
      <c r="AI247" s="52">
        <f t="shared" si="24"/>
        <v>1.0005595855873461</v>
      </c>
      <c r="BG247" s="102">
        <f>_xll.qlCalendarAdvance(calendar,BG246,"1D",,,trigger)</f>
        <v>42625</v>
      </c>
      <c r="BH247" s="71">
        <f>_xll.qlTenorBasisForwardRate($W$17,BG247,_xll.ohTrigger(trigger,$W$24))</f>
        <v>3.9941233611144464E-4</v>
      </c>
      <c r="BI247" s="71">
        <f>_xll.qlTenorBasisForwardRate($W$17,BG247,_xll.ohTrigger(trigger,$W$24))*_xll.qlInterpolationInterpolate($AI$1,BG247,,trigger)</f>
        <v>3.4904795355006579E-4</v>
      </c>
      <c r="BJ247" s="71">
        <f>_xll.qlIndexFixing($W$9,_xll.qlInterestRateIndexFixingDate($W$9,BG247,trigger),TRUE,trigger)</f>
        <v>3.4496732036508798E-4</v>
      </c>
      <c r="BK247" s="1">
        <f t="shared" si="27"/>
        <v>-4.0806331849778128E-6</v>
      </c>
    </row>
    <row r="248" spans="26:63" x14ac:dyDescent="0.2">
      <c r="Z248" s="1">
        <f t="shared" si="25"/>
        <v>245</v>
      </c>
      <c r="AA248" s="44" t="str">
        <f t="shared" si="26"/>
        <v>245M</v>
      </c>
      <c r="AB248" s="45">
        <f>_xll.qlCalendarAdvance(calendar,$AB$3,AA248,,,trigger)</f>
        <v>49737</v>
      </c>
      <c r="AC248" s="45">
        <f>_xll.qlInterestRateIndexMaturity($W$9,AB248,trigger)</f>
        <v>49921</v>
      </c>
      <c r="AD248" s="49">
        <f>_xll.qlTenorBasisValue($W$17,AB248,_xll.ohTrigger(trigger,$W$24))</f>
        <v>6.0094860651240325E-4</v>
      </c>
      <c r="AE248" s="49">
        <f>_xll.qlTenorBasisForwardRate($W$17,AB248,_xll.ohTrigger(trigger,$W$24))</f>
        <v>1.7763398395997752E-2</v>
      </c>
      <c r="AF248" s="49">
        <f>_xll.qlTenorBasisForwardRate2($W$17,AB248,AC248,_xll.ohTrigger(trigger,$W$24))</f>
        <v>1.7763398395997752E-2</v>
      </c>
      <c r="AG248" s="49">
        <f>_xll.qlIndexFixing($W$9,_xll.qlInterestRateIndexFixingDate($W$9,AB248,trigger),TRUE,trigger)</f>
        <v>1.7771179485420539E-2</v>
      </c>
      <c r="AH248" s="52">
        <f t="shared" si="23"/>
        <v>-7.7810894227869909E-2</v>
      </c>
      <c r="AI248" s="52">
        <f t="shared" si="24"/>
        <v>1.000438040584877</v>
      </c>
      <c r="BG248" s="102">
        <f>_xll.qlCalendarAdvance(calendar,BG247,"1D",,,trigger)</f>
        <v>42626</v>
      </c>
      <c r="BH248" s="71">
        <f>_xll.qlTenorBasisForwardRate($W$17,BG248,_xll.ohTrigger(trigger,$W$24))</f>
        <v>4.0038955495489429E-4</v>
      </c>
      <c r="BI248" s="71">
        <f>_xll.qlTenorBasisForwardRate($W$17,BG248,_xll.ohTrigger(trigger,$W$24))*_xll.qlInterpolationInterpolate($AI$1,BG248,,trigger)</f>
        <v>3.4971350503659341E-4</v>
      </c>
      <c r="BJ248" s="71">
        <f>_xll.qlIndexFixing($W$9,_xll.qlInterestRateIndexFixingDate($W$9,BG248,trigger),TRUE,trigger)</f>
        <v>3.4577964208114547E-4</v>
      </c>
      <c r="BK248" s="1">
        <f t="shared" si="27"/>
        <v>-3.9338629554479493E-6</v>
      </c>
    </row>
    <row r="249" spans="26:63" x14ac:dyDescent="0.2">
      <c r="Z249" s="1">
        <f t="shared" si="25"/>
        <v>246</v>
      </c>
      <c r="AA249" s="44" t="str">
        <f t="shared" si="26"/>
        <v>246M</v>
      </c>
      <c r="AB249" s="45">
        <f>_xll.qlCalendarAdvance(calendar,$AB$3,AA249,,,trigger)</f>
        <v>49767</v>
      </c>
      <c r="AC249" s="45">
        <f>_xll.qlInterestRateIndexMaturity($W$9,AB249,trigger)</f>
        <v>49950</v>
      </c>
      <c r="AD249" s="49">
        <f>_xll.qlTenorBasisValue($W$17,AB249,_xll.ohTrigger(trigger,$W$24))</f>
        <v>5.9572536967588893E-4</v>
      </c>
      <c r="AE249" s="49">
        <f>_xll.qlTenorBasisForwardRate($W$17,AB249,_xll.ohTrigger(trigger,$W$24))</f>
        <v>1.770102543767443E-2</v>
      </c>
      <c r="AF249" s="49">
        <f>_xll.qlTenorBasisForwardRate2($W$17,AB249,AC249,_xll.ohTrigger(trigger,$W$24))</f>
        <v>1.770102543767443E-2</v>
      </c>
      <c r="AG249" s="49">
        <f>_xll.qlIndexFixing($W$9,_xll.qlInterestRateIndexFixingDate($W$9,AB249,trigger),TRUE,trigger)</f>
        <v>1.7706654118370611E-2</v>
      </c>
      <c r="AH249" s="52">
        <f t="shared" si="23"/>
        <v>-5.6286806961805547E-2</v>
      </c>
      <c r="AI249" s="52">
        <f t="shared" si="24"/>
        <v>1.0003179861367919</v>
      </c>
      <c r="BG249" s="102">
        <f>_xll.qlCalendarAdvance(calendar,BG248,"1D",,,trigger)</f>
        <v>42627</v>
      </c>
      <c r="BH249" s="71">
        <f>_xll.qlTenorBasisForwardRate($W$17,BG249,_xll.ohTrigger(trigger,$W$24))</f>
        <v>4.0274082558546616E-4</v>
      </c>
      <c r="BI249" s="71">
        <f>_xll.qlTenorBasisForwardRate($W$17,BG249,_xll.ohTrigger(trigger,$W$24))*_xll.qlInterpolationInterpolate($AI$1,BG249,,trigger)</f>
        <v>3.5157763232900133E-4</v>
      </c>
      <c r="BJ249" s="71">
        <f>_xll.qlIndexFixing($W$9,_xll.qlInterestRateIndexFixingDate($W$9,BG249,trigger),TRUE,trigger)</f>
        <v>3.4734441319868667E-4</v>
      </c>
      <c r="BK249" s="1">
        <f t="shared" si="27"/>
        <v>-4.2332191303146678E-6</v>
      </c>
    </row>
    <row r="250" spans="26:63" x14ac:dyDescent="0.2">
      <c r="Z250" s="1">
        <f t="shared" si="25"/>
        <v>247</v>
      </c>
      <c r="AA250" s="44" t="str">
        <f t="shared" si="26"/>
        <v>247M</v>
      </c>
      <c r="AB250" s="45">
        <f>_xll.qlCalendarAdvance(calendar,$AB$3,AA250,,,trigger)</f>
        <v>49797</v>
      </c>
      <c r="AC250" s="45">
        <f>_xll.qlInterestRateIndexMaturity($W$9,AB250,trigger)</f>
        <v>49982</v>
      </c>
      <c r="AD250" s="49">
        <f>_xll.qlTenorBasisValue($W$17,AB250,_xll.ohTrigger(trigger,$W$24))</f>
        <v>5.9055981249669552E-4</v>
      </c>
      <c r="AE250" s="49">
        <f>_xll.qlTenorBasisForwardRate($W$17,AB250,_xll.ohTrigger(trigger,$W$24))</f>
        <v>1.7637161922035557E-2</v>
      </c>
      <c r="AF250" s="49">
        <f>_xll.qlTenorBasisForwardRate2($W$17,AB250,AC250,_xll.ohTrigger(trigger,$W$24))</f>
        <v>1.7637161922035557E-2</v>
      </c>
      <c r="AG250" s="49">
        <f>_xll.qlIndexFixing($W$9,_xll.qlInterestRateIndexFixingDate($W$9,AB250,trigger),TRUE,trigger)</f>
        <v>1.7640627975769312E-2</v>
      </c>
      <c r="AH250" s="52">
        <f t="shared" si="23"/>
        <v>-3.4660537337541375E-2</v>
      </c>
      <c r="AI250" s="52">
        <f t="shared" si="24"/>
        <v>1.0001965199247518</v>
      </c>
      <c r="BG250" s="102">
        <f>_xll.qlCalendarAdvance(calendar,BG249,"1D",,,trigger)</f>
        <v>42628</v>
      </c>
      <c r="BH250" s="71">
        <f>_xll.qlTenorBasisForwardRate($W$17,BG250,_xll.ohTrigger(trigger,$W$24))</f>
        <v>4.0510828893789748E-4</v>
      </c>
      <c r="BI250" s="71">
        <f>_xll.qlTenorBasisForwardRate($W$17,BG250,_xll.ohTrigger(trigger,$W$24))*_xll.qlInterpolationInterpolate($AI$1,BG250,,trigger)</f>
        <v>3.5345367438305742E-4</v>
      </c>
      <c r="BJ250" s="71">
        <f>_xll.qlIndexFixing($W$9,_xll.qlInterestRateIndexFixingDate($W$9,BG250,trigger),TRUE,trigger)</f>
        <v>3.4894474735382543E-4</v>
      </c>
      <c r="BK250" s="1">
        <f t="shared" si="27"/>
        <v>-4.5089270292319886E-6</v>
      </c>
    </row>
    <row r="251" spans="26:63" x14ac:dyDescent="0.2">
      <c r="Z251" s="1">
        <f t="shared" si="25"/>
        <v>248</v>
      </c>
      <c r="AA251" s="44" t="str">
        <f t="shared" si="26"/>
        <v>248M</v>
      </c>
      <c r="AB251" s="45">
        <f>_xll.qlCalendarAdvance(calendar,$AB$3,AA251,,,trigger)</f>
        <v>49828</v>
      </c>
      <c r="AC251" s="45">
        <f>_xll.qlInterestRateIndexMaturity($W$9,AB251,trigger)</f>
        <v>50011</v>
      </c>
      <c r="AD251" s="49">
        <f>_xll.qlTenorBasisValue($W$17,AB251,_xll.ohTrigger(trigger,$W$24))</f>
        <v>5.8528211604187501E-4</v>
      </c>
      <c r="AE251" s="49">
        <f>_xll.qlTenorBasisForwardRate($W$17,AB251,_xll.ohTrigger(trigger,$W$24))</f>
        <v>1.7573995240449451E-2</v>
      </c>
      <c r="AF251" s="49">
        <f>_xll.qlTenorBasisForwardRate2($W$17,AB251,AC251,_xll.ohTrigger(trigger,$W$24))</f>
        <v>1.7573995240449451E-2</v>
      </c>
      <c r="AG251" s="49">
        <f>_xll.qlIndexFixing($W$9,_xll.qlInterestRateIndexFixingDate($W$9,AB251,trigger),TRUE,trigger)</f>
        <v>1.7575455619699112E-2</v>
      </c>
      <c r="AH251" s="52">
        <f t="shared" si="23"/>
        <v>-1.4603792496611923E-2</v>
      </c>
      <c r="AI251" s="52">
        <f t="shared" si="24"/>
        <v>1.0000830988759062</v>
      </c>
      <c r="BG251" s="102">
        <f>_xll.qlCalendarAdvance(calendar,BG250,"1D",,,trigger)</f>
        <v>42629</v>
      </c>
      <c r="BH251" s="71">
        <f>_xll.qlTenorBasisForwardRate($W$17,BG251,_xll.ohTrigger(trigger,$W$24))</f>
        <v>4.0749158462157598E-4</v>
      </c>
      <c r="BI251" s="71">
        <f>_xll.qlTenorBasisForwardRate($W$17,BG251,_xll.ohTrigger(trigger,$W$24))*_xll.qlInterpolationInterpolate($AI$1,BG251,,trigger)</f>
        <v>3.5534129406714895E-4</v>
      </c>
      <c r="BJ251" s="71">
        <f>_xll.qlIndexFixing($W$9,_xll.qlInterestRateIndexFixingDate($W$9,BG251,trigger),TRUE,trigger)</f>
        <v>3.5058391461586011E-4</v>
      </c>
      <c r="BK251" s="1">
        <f t="shared" si="27"/>
        <v>-4.7573794512888396E-6</v>
      </c>
    </row>
    <row r="252" spans="26:63" x14ac:dyDescent="0.2">
      <c r="Z252" s="1">
        <f t="shared" si="25"/>
        <v>249</v>
      </c>
      <c r="AA252" s="44" t="str">
        <f t="shared" si="26"/>
        <v>249M</v>
      </c>
      <c r="AB252" s="45">
        <f>_xll.qlCalendarAdvance(calendar,$AB$3,AA252,,,trigger)</f>
        <v>49858</v>
      </c>
      <c r="AC252" s="45">
        <f>_xll.qlInterestRateIndexMaturity($W$9,AB252,trigger)</f>
        <v>50042</v>
      </c>
      <c r="AD252" s="49">
        <f>_xll.qlTenorBasisValue($W$17,AB252,_xll.ohTrigger(trigger,$W$24))</f>
        <v>5.802322468763531E-4</v>
      </c>
      <c r="AE252" s="49">
        <f>_xll.qlTenorBasisForwardRate($W$17,AB252,_xll.ohTrigger(trigger,$W$24))</f>
        <v>1.7511473803043281E-2</v>
      </c>
      <c r="AF252" s="49">
        <f>_xll.qlTenorBasisForwardRate2($W$17,AB252,AC252,_xll.ohTrigger(trigger,$W$24))</f>
        <v>1.7511473803043281E-2</v>
      </c>
      <c r="AG252" s="49">
        <f>_xll.qlIndexFixing($W$9,_xll.qlInterestRateIndexFixingDate($W$9,AB252,trigger),TRUE,trigger)</f>
        <v>1.7510997688545887E-2</v>
      </c>
      <c r="AH252" s="52">
        <f t="shared" si="23"/>
        <v>4.7611449739345946E-3</v>
      </c>
      <c r="AI252" s="52">
        <f t="shared" si="24"/>
        <v>0.99997281128346205</v>
      </c>
      <c r="BG252" s="102">
        <f>_xll.qlCalendarAdvance(calendar,BG251,"1D",,,trigger)</f>
        <v>42632</v>
      </c>
      <c r="BH252" s="71">
        <f>_xll.qlTenorBasisForwardRate($W$17,BG252,_xll.ohTrigger(trigger,$W$24))</f>
        <v>4.161127546663181E-4</v>
      </c>
      <c r="BI252" s="71">
        <f>_xll.qlTenorBasisForwardRate($W$17,BG252,_xll.ohTrigger(trigger,$W$24))*_xll.qlInterpolationInterpolate($AI$1,BG252,,trigger)</f>
        <v>3.6227160526760996E-4</v>
      </c>
      <c r="BJ252" s="71">
        <f>_xll.qlIndexFixing($W$9,_xll.qlInterestRateIndexFixingDate($W$9,BG252,trigger),TRUE,trigger)</f>
        <v>3.5683240978287415E-4</v>
      </c>
      <c r="BK252" s="1">
        <f t="shared" si="27"/>
        <v>-5.439195484735807E-6</v>
      </c>
    </row>
    <row r="253" spans="26:63" x14ac:dyDescent="0.2">
      <c r="Z253" s="1">
        <f t="shared" si="25"/>
        <v>250</v>
      </c>
      <c r="AA253" s="44" t="str">
        <f t="shared" si="26"/>
        <v>250M</v>
      </c>
      <c r="AB253" s="45">
        <f>_xll.qlCalendarAdvance(calendar,$AB$3,AA253,,,trigger)</f>
        <v>49891</v>
      </c>
      <c r="AC253" s="45">
        <f>_xll.qlInterestRateIndexMaturity($W$9,AB253,trigger)</f>
        <v>50075</v>
      </c>
      <c r="AD253" s="49">
        <f>_xll.qlTenorBasisValue($W$17,AB253,_xll.ohTrigger(trigger,$W$24))</f>
        <v>5.7474218489223482E-4</v>
      </c>
      <c r="AE253" s="49">
        <f>_xll.qlTenorBasisForwardRate($W$17,AB253,_xll.ohTrigger(trigger,$W$24))</f>
        <v>1.7443812706615467E-2</v>
      </c>
      <c r="AF253" s="49">
        <f>_xll.qlTenorBasisForwardRate2($W$17,AB253,AC253,_xll.ohTrigger(trigger,$W$24))</f>
        <v>1.7443812706615467E-2</v>
      </c>
      <c r="AG253" s="49">
        <f>_xll.qlIndexFixing($W$9,_xll.qlInterestRateIndexFixingDate($W$9,AB253,trigger),TRUE,trigger)</f>
        <v>1.7441353208233118E-2</v>
      </c>
      <c r="AH253" s="52">
        <f t="shared" si="23"/>
        <v>2.4594983823490735E-2</v>
      </c>
      <c r="AI253" s="52">
        <f t="shared" si="24"/>
        <v>0.99985900454082399</v>
      </c>
      <c r="BG253" s="102">
        <f>_xll.qlCalendarAdvance(calendar,BG252,"1D",,,trigger)</f>
        <v>42633</v>
      </c>
      <c r="BH253" s="71">
        <f>_xll.qlTenorBasisForwardRate($W$17,BG253,_xll.ohTrigger(trigger,$W$24))</f>
        <v>4.1717419622203518E-4</v>
      </c>
      <c r="BI253" s="71">
        <f>_xll.qlTenorBasisForwardRate($W$17,BG253,_xll.ohTrigger(trigger,$W$24))*_xll.qlInterpolationInterpolate($AI$1,BG253,,trigger)</f>
        <v>3.6299936261243137E-4</v>
      </c>
      <c r="BJ253" s="71">
        <f>_xll.qlIndexFixing($W$9,_xll.qlInterestRateIndexFixingDate($W$9,BG253,trigger),TRUE,trigger)</f>
        <v>3.5759504767517381E-4</v>
      </c>
      <c r="BK253" s="1">
        <f t="shared" si="27"/>
        <v>-5.4043149372575653E-6</v>
      </c>
    </row>
    <row r="254" spans="26:63" x14ac:dyDescent="0.2">
      <c r="Z254" s="1">
        <f t="shared" si="25"/>
        <v>251</v>
      </c>
      <c r="AA254" s="44" t="str">
        <f t="shared" si="26"/>
        <v>251M</v>
      </c>
      <c r="AB254" s="45">
        <f>_xll.qlCalendarAdvance(calendar,$AB$3,AA254,,,trigger)</f>
        <v>49920</v>
      </c>
      <c r="AC254" s="45">
        <f>_xll.qlInterestRateIndexMaturity($W$9,AB254,trigger)</f>
        <v>50101</v>
      </c>
      <c r="AD254" s="49">
        <f>_xll.qlTenorBasisValue($W$17,AB254,_xll.ohTrigger(trigger,$W$24))</f>
        <v>5.6997309927302891E-4</v>
      </c>
      <c r="AE254" s="49">
        <f>_xll.qlTenorBasisForwardRate($W$17,AB254,_xll.ohTrigger(trigger,$W$24))</f>
        <v>1.7386530373258335E-2</v>
      </c>
      <c r="AF254" s="49">
        <f>_xll.qlTenorBasisForwardRate2($W$17,AB254,AC254,_xll.ohTrigger(trigger,$W$24))</f>
        <v>1.7386530373258335E-2</v>
      </c>
      <c r="AG254" s="49">
        <f>_xll.qlIndexFixing($W$9,_xll.qlInterestRateIndexFixingDate($W$9,AB254,trigger),TRUE,trigger)</f>
        <v>1.7382506006368658E-2</v>
      </c>
      <c r="AH254" s="52">
        <f t="shared" si="23"/>
        <v>4.0243668896766671E-2</v>
      </c>
      <c r="AI254" s="52">
        <f t="shared" si="24"/>
        <v>0.99976853536598276</v>
      </c>
      <c r="BG254" s="102">
        <f>_xll.qlCalendarAdvance(calendar,BG253,"1D",,,trigger)</f>
        <v>42634</v>
      </c>
      <c r="BH254" s="71">
        <f>_xll.qlTenorBasisForwardRate($W$17,BG254,_xll.ohTrigger(trigger,$W$24))</f>
        <v>4.196299406457595E-4</v>
      </c>
      <c r="BI254" s="71">
        <f>_xll.qlTenorBasisForwardRate($W$17,BG254,_xll.ohTrigger(trigger,$W$24))*_xll.qlInterpolationInterpolate($AI$1,BG254,,trigger)</f>
        <v>3.6493870130731553E-4</v>
      </c>
      <c r="BJ254" s="71">
        <f>_xll.qlIndexFixing($W$9,_xll.qlInterestRateIndexFixingDate($W$9,BG254,trigger),TRUE,trigger)</f>
        <v>3.5947816307227112E-4</v>
      </c>
      <c r="BK254" s="1">
        <f t="shared" si="27"/>
        <v>-5.4605382350444162E-6</v>
      </c>
    </row>
    <row r="255" spans="26:63" x14ac:dyDescent="0.2">
      <c r="Z255" s="1">
        <f t="shared" si="25"/>
        <v>252</v>
      </c>
      <c r="AA255" s="44" t="str">
        <f t="shared" si="26"/>
        <v>252M</v>
      </c>
      <c r="AB255" s="45">
        <f>_xll.qlCalendarAdvance(calendar,$AB$3,AA255,,,trigger)</f>
        <v>49950</v>
      </c>
      <c r="AC255" s="45">
        <f>_xll.qlInterestRateIndexMaturity($W$9,AB255,trigger)</f>
        <v>50132</v>
      </c>
      <c r="AD255" s="49">
        <f>_xll.qlTenorBasisValue($W$17,AB255,_xll.ohTrigger(trigger,$W$24))</f>
        <v>5.6509370038337588E-4</v>
      </c>
      <c r="AE255" s="49">
        <f>_xll.qlTenorBasisForwardRate($W$17,AB255,_xll.ohTrigger(trigger,$W$24))</f>
        <v>1.7325270638234316E-2</v>
      </c>
      <c r="AF255" s="49">
        <f>_xll.qlTenorBasisForwardRate2($W$17,AB255,AC255,_xll.ohTrigger(trigger,$W$24))</f>
        <v>1.7325270638234316E-2</v>
      </c>
      <c r="AG255" s="49">
        <f>_xll.qlIndexFixing($W$9,_xll.qlInterestRateIndexFixingDate($W$9,AB255,trigger),TRUE,trigger)</f>
        <v>1.7319618294550223E-2</v>
      </c>
      <c r="AH255" s="52">
        <f t="shared" si="23"/>
        <v>5.6523436840934249E-2</v>
      </c>
      <c r="AI255" s="52">
        <f t="shared" si="24"/>
        <v>0.99967375149271154</v>
      </c>
      <c r="BG255" s="102">
        <f>_xll.qlCalendarAdvance(calendar,BG254,"1D",,,trigger)</f>
        <v>42635</v>
      </c>
      <c r="BH255" s="71">
        <f>_xll.qlTenorBasisForwardRate($W$17,BG255,_xll.ohTrigger(trigger,$W$24))</f>
        <v>4.2209879857004558E-4</v>
      </c>
      <c r="BI255" s="71">
        <f>_xll.qlTenorBasisForwardRate($W$17,BG255,_xll.ohTrigger(trigger,$W$24))*_xll.qlInterpolationInterpolate($AI$1,BG255,,trigger)</f>
        <v>3.6688712662382843E-4</v>
      </c>
      <c r="BJ255" s="71">
        <f>_xll.qlIndexFixing($W$9,_xll.qlInterestRateIndexFixingDate($W$9,BG255,trigger),TRUE,trigger)</f>
        <v>3.6142017093817057E-4</v>
      </c>
      <c r="BK255" s="1">
        <f t="shared" si="27"/>
        <v>-5.4669556856578672E-6</v>
      </c>
    </row>
    <row r="256" spans="26:63" x14ac:dyDescent="0.2">
      <c r="Z256" s="1">
        <f t="shared" si="25"/>
        <v>253</v>
      </c>
      <c r="AA256" s="44" t="str">
        <f t="shared" si="26"/>
        <v>253M</v>
      </c>
      <c r="AB256" s="45">
        <f>_xll.qlCalendarAdvance(calendar,$AB$3,AA256,,,trigger)</f>
        <v>49982</v>
      </c>
      <c r="AC256" s="45">
        <f>_xll.qlInterestRateIndexMaturity($W$9,AB256,trigger)</f>
        <v>50164</v>
      </c>
      <c r="AD256" s="49">
        <f>_xll.qlTenorBasisValue($W$17,AB256,_xll.ohTrigger(trigger,$W$24))</f>
        <v>5.5994912674010595E-4</v>
      </c>
      <c r="AE256" s="49">
        <f>_xll.qlTenorBasisForwardRate($W$17,AB256,_xll.ohTrigger(trigger,$W$24))</f>
        <v>1.7261052254177265E-2</v>
      </c>
      <c r="AF256" s="49">
        <f>_xll.qlTenorBasisForwardRate2($W$17,AB256,AC256,_xll.ohTrigger(trigger,$W$24))</f>
        <v>1.7261052254177265E-2</v>
      </c>
      <c r="AG256" s="49">
        <f>_xll.qlIndexFixing($W$9,_xll.qlInterestRateIndexFixingDate($W$9,AB256,trigger),TRUE,trigger)</f>
        <v>1.7253807074254442E-2</v>
      </c>
      <c r="AH256" s="52">
        <f t="shared" si="23"/>
        <v>7.2451799228226421E-2</v>
      </c>
      <c r="AI256" s="52">
        <f t="shared" si="24"/>
        <v>0.99958025850242882</v>
      </c>
      <c r="BG256" s="102">
        <f>_xll.qlCalendarAdvance(calendar,BG255,"1D",,,trigger)</f>
        <v>42636</v>
      </c>
      <c r="BH256" s="71">
        <f>_xll.qlTenorBasisForwardRate($W$17,BG256,_xll.ohTrigger(trigger,$W$24))</f>
        <v>4.2458030002828621E-4</v>
      </c>
      <c r="BI256" s="71">
        <f>_xll.qlTenorBasisForwardRate($W$17,BG256,_xll.ohTrigger(trigger,$W$24))*_xll.qlInterpolationInterpolate($AI$1,BG256,,trigger)</f>
        <v>3.6884421177381637E-4</v>
      </c>
      <c r="BJ256" s="71">
        <f>_xll.qlIndexFixing($W$9,_xll.qlInterestRateIndexFixingDate($W$9,BG256,trigger),TRUE,trigger)</f>
        <v>3.6342448766490341E-4</v>
      </c>
      <c r="BK256" s="1">
        <f t="shared" si="27"/>
        <v>-5.419724108912964E-6</v>
      </c>
    </row>
    <row r="257" spans="26:63" x14ac:dyDescent="0.2">
      <c r="Z257" s="1">
        <f t="shared" si="25"/>
        <v>254</v>
      </c>
      <c r="AA257" s="44" t="str">
        <f t="shared" si="26"/>
        <v>254M</v>
      </c>
      <c r="AB257" s="45">
        <f>_xll.qlCalendarAdvance(calendar,$AB$3,AA257,,,trigger)</f>
        <v>50011</v>
      </c>
      <c r="AC257" s="45">
        <f>_xll.qlInterestRateIndexMaturity($W$9,AB257,trigger)</f>
        <v>50193</v>
      </c>
      <c r="AD257" s="49">
        <f>_xll.qlTenorBasisValue($W$17,AB257,_xll.ohTrigger(trigger,$W$24))</f>
        <v>5.5533995904388117E-4</v>
      </c>
      <c r="AE257" s="49">
        <f>_xll.qlTenorBasisForwardRate($W$17,AB257,_xll.ohTrigger(trigger,$W$24))</f>
        <v>1.7203317367768423E-2</v>
      </c>
      <c r="AF257" s="49">
        <f>_xll.qlTenorBasisForwardRate2($W$17,AB257,AC257,_xll.ohTrigger(trigger,$W$24))</f>
        <v>1.7203317367768423E-2</v>
      </c>
      <c r="AG257" s="49">
        <f>_xll.qlIndexFixing($W$9,_xll.qlInterestRateIndexFixingDate($W$9,AB257,trigger),TRUE,trigger)</f>
        <v>1.7194734473828237E-2</v>
      </c>
      <c r="AH257" s="52">
        <f t="shared" si="23"/>
        <v>8.5828939401857984E-2</v>
      </c>
      <c r="AI257" s="52">
        <f t="shared" si="24"/>
        <v>0.99950109076309512</v>
      </c>
      <c r="BG257" s="102">
        <f>_xll.qlCalendarAdvance(calendar,BG256,"1D",,,trigger)</f>
        <v>42639</v>
      </c>
      <c r="BH257" s="71">
        <f>_xll.qlTenorBasisForwardRate($W$17,BG257,_xll.ohTrigger(trigger,$W$24))</f>
        <v>4.3348871333427099E-4</v>
      </c>
      <c r="BI257" s="71">
        <f>_xll.qlTenorBasisForwardRate($W$17,BG257,_xll.ohTrigger(trigger,$W$24))*_xll.qlInterpolationInterpolate($AI$1,BG257,,trigger)</f>
        <v>3.7597112186544792E-4</v>
      </c>
      <c r="BJ257" s="71">
        <f>_xll.qlIndexFixing($W$9,_xll.qlInterestRateIndexFixingDate($W$9,BG257,trigger),TRUE,trigger)</f>
        <v>3.7144915630195542E-4</v>
      </c>
      <c r="BK257" s="1">
        <f t="shared" si="27"/>
        <v>-4.5219655634925028E-6</v>
      </c>
    </row>
    <row r="258" spans="26:63" x14ac:dyDescent="0.2">
      <c r="Z258" s="1">
        <f t="shared" si="25"/>
        <v>255</v>
      </c>
      <c r="AA258" s="44" t="str">
        <f t="shared" si="26"/>
        <v>255M</v>
      </c>
      <c r="AB258" s="45">
        <f>_xll.qlCalendarAdvance(calendar,$AB$3,AA258,,,trigger)</f>
        <v>50042</v>
      </c>
      <c r="AC258" s="45">
        <f>_xll.qlInterestRateIndexMaturity($W$9,AB258,trigger)</f>
        <v>50223</v>
      </c>
      <c r="AD258" s="49">
        <f>_xll.qlTenorBasisValue($W$17,AB258,_xll.ohTrigger(trigger,$W$24))</f>
        <v>5.5046822095114586E-4</v>
      </c>
      <c r="AE258" s="49">
        <f>_xll.qlTenorBasisForwardRate($W$17,AB258,_xll.ohTrigger(trigger,$W$24))</f>
        <v>1.7142676125697684E-2</v>
      </c>
      <c r="AF258" s="49">
        <f>_xll.qlTenorBasisForwardRate2($W$17,AB258,AC258,_xll.ohTrigger(trigger,$W$24))</f>
        <v>1.7142676125697684E-2</v>
      </c>
      <c r="AG258" s="49">
        <f>_xll.qlIndexFixing($W$9,_xll.qlInterestRateIndexFixingDate($W$9,AB258,trigger),TRUE,trigger)</f>
        <v>1.7132795970151826E-2</v>
      </c>
      <c r="AH258" s="52">
        <f t="shared" si="23"/>
        <v>9.8801555458577495E-2</v>
      </c>
      <c r="AI258" s="52">
        <f t="shared" si="24"/>
        <v>0.99942365150730184</v>
      </c>
      <c r="BG258" s="102">
        <f>_xll.qlCalendarAdvance(calendar,BG257,"1D",,,trigger)</f>
        <v>42640</v>
      </c>
      <c r="BH258" s="71">
        <f>_xll.qlTenorBasisForwardRate($W$17,BG258,_xll.ohTrigger(trigger,$W$24))</f>
        <v>4.3462317348666013E-4</v>
      </c>
      <c r="BI258" s="71">
        <f>_xll.qlTenorBasisForwardRate($W$17,BG258,_xll.ohTrigger(trigger,$W$24))*_xll.qlInterpolationInterpolate($AI$1,BG258,,trigger)</f>
        <v>3.7675049995116605E-4</v>
      </c>
      <c r="BJ258" s="71">
        <f>_xll.qlIndexFixing($W$9,_xll.qlInterestRateIndexFixingDate($W$9,BG258,trigger),TRUE,trigger)</f>
        <v>3.7213390280801874E-4</v>
      </c>
      <c r="BK258" s="1">
        <f t="shared" si="27"/>
        <v>-4.6165971431473053E-6</v>
      </c>
    </row>
    <row r="259" spans="26:63" x14ac:dyDescent="0.2">
      <c r="Z259" s="1">
        <f t="shared" si="25"/>
        <v>256</v>
      </c>
      <c r="AA259" s="44" t="str">
        <f t="shared" si="26"/>
        <v>256M</v>
      </c>
      <c r="AB259" s="45">
        <f>_xll.qlCalendarAdvance(calendar,$AB$3,AA259,,,trigger)</f>
        <v>50073</v>
      </c>
      <c r="AC259" s="45">
        <f>_xll.qlInterestRateIndexMaturity($W$9,AB259,trigger)</f>
        <v>50255</v>
      </c>
      <c r="AD259" s="49">
        <f>_xll.qlTenorBasisValue($W$17,AB259,_xll.ohTrigger(trigger,$W$24))</f>
        <v>5.4565308984684774E-4</v>
      </c>
      <c r="AE259" s="49">
        <f>_xll.qlTenorBasisForwardRate($W$17,AB259,_xll.ohTrigger(trigger,$W$24))</f>
        <v>1.7081446561309138E-2</v>
      </c>
      <c r="AF259" s="49">
        <f>_xll.qlTenorBasisForwardRate2($W$17,AB259,AC259,_xll.ohTrigger(trigger,$W$24))</f>
        <v>1.7081446561309138E-2</v>
      </c>
      <c r="AG259" s="49">
        <f>_xll.qlIndexFixing($W$9,_xll.qlInterestRateIndexFixingDate($W$9,AB259,trigger),TRUE,trigger)</f>
        <v>1.7070351747398908E-2</v>
      </c>
      <c r="AH259" s="52">
        <f t="shared" si="23"/>
        <v>0.11094813910230567</v>
      </c>
      <c r="AI259" s="52">
        <f t="shared" si="24"/>
        <v>0.9993504757415943</v>
      </c>
      <c r="BG259" s="102">
        <f>_xll.qlCalendarAdvance(calendar,BG258,"1D",,,trigger)</f>
        <v>42641</v>
      </c>
      <c r="BH259" s="71">
        <f>_xll.qlTenorBasisForwardRate($W$17,BG259,_xll.ohTrigger(trigger,$W$24))</f>
        <v>4.3716067475433126E-4</v>
      </c>
      <c r="BI259" s="71">
        <f>_xll.qlTenorBasisForwardRate($W$17,BG259,_xll.ohTrigger(trigger,$W$24))*_xll.qlInterpolationInterpolate($AI$1,BG259,,trigger)</f>
        <v>3.7874436762842426E-4</v>
      </c>
      <c r="BJ259" s="71">
        <f>_xll.qlIndexFixing($W$9,_xll.qlInterestRateIndexFixingDate($W$9,BG259,trigger),TRUE,trigger)</f>
        <v>3.7450174152251197E-4</v>
      </c>
      <c r="BK259" s="1">
        <f t="shared" si="27"/>
        <v>-4.2426261059122917E-6</v>
      </c>
    </row>
    <row r="260" spans="26:63" x14ac:dyDescent="0.2">
      <c r="Z260" s="1">
        <f t="shared" si="25"/>
        <v>257</v>
      </c>
      <c r="AA260" s="44" t="str">
        <f t="shared" si="26"/>
        <v>257M</v>
      </c>
      <c r="AB260" s="45">
        <f>_xll.qlCalendarAdvance(calendar,$AB$3,AA260,,,trigger)</f>
        <v>50101</v>
      </c>
      <c r="AC260" s="45">
        <f>_xll.qlInterestRateIndexMaturity($W$9,AB260,trigger)</f>
        <v>50285</v>
      </c>
      <c r="AD260" s="49">
        <f>_xll.qlTenorBasisValue($W$17,AB260,_xll.ohTrigger(trigger,$W$24))</f>
        <v>5.4135213751043396E-4</v>
      </c>
      <c r="AE260" s="49">
        <f>_xll.qlTenorBasisForwardRate($W$17,AB260,_xll.ohTrigger(trigger,$W$24))</f>
        <v>1.7026033885984535E-2</v>
      </c>
      <c r="AF260" s="49">
        <f>_xll.qlTenorBasisForwardRate2($W$17,AB260,AC260,_xll.ohTrigger(trigger,$W$24))</f>
        <v>1.7026033885984535E-2</v>
      </c>
      <c r="AG260" s="49">
        <f>_xll.qlIndexFixing($W$9,_xll.qlInterestRateIndexFixingDate($W$9,AB260,trigger),TRUE,trigger)</f>
        <v>1.7013934603378286E-2</v>
      </c>
      <c r="AH260" s="52">
        <f t="shared" ref="AH260:AH323" si="28">(AE260-AG260)*10000</f>
        <v>0.12099282606248957</v>
      </c>
      <c r="AI260" s="52">
        <f t="shared" ref="AI260:AI323" si="29">AG260/AF260</f>
        <v>0.99928936576261551</v>
      </c>
      <c r="BG260" s="102">
        <f>_xll.qlCalendarAdvance(calendar,BG259,"1D",,,trigger)</f>
        <v>42642</v>
      </c>
      <c r="BH260" s="71">
        <f>_xll.qlTenorBasisForwardRate($W$17,BG260,_xll.ohTrigger(trigger,$W$24))</f>
        <v>4.3970789874805212E-4</v>
      </c>
      <c r="BI260" s="71">
        <f>_xll.qlTenorBasisForwardRate($W$17,BG260,_xll.ohTrigger(trigger,$W$24))*_xll.qlInterpolationInterpolate($AI$1,BG260,,trigger)</f>
        <v>3.8074426568536973E-4</v>
      </c>
      <c r="BJ260" s="71">
        <f>_xll.qlIndexFixing($W$9,_xll.qlInterestRateIndexFixingDate($W$9,BG260,trigger),TRUE,trigger)</f>
        <v>3.7695282654983173E-4</v>
      </c>
      <c r="BK260" s="1">
        <f t="shared" si="27"/>
        <v>-3.7914391355379964E-6</v>
      </c>
    </row>
    <row r="261" spans="26:63" x14ac:dyDescent="0.2">
      <c r="Z261" s="1">
        <f t="shared" si="25"/>
        <v>258</v>
      </c>
      <c r="AA261" s="44" t="str">
        <f t="shared" si="26"/>
        <v>258M</v>
      </c>
      <c r="AB261" s="45">
        <f>_xll.qlCalendarAdvance(calendar,$AB$3,AA261,,,trigger)</f>
        <v>50132</v>
      </c>
      <c r="AC261" s="45">
        <f>_xll.qlInterestRateIndexMaturity($W$9,AB261,trigger)</f>
        <v>50315</v>
      </c>
      <c r="AD261" s="49">
        <f>_xll.qlTenorBasisValue($W$17,AB261,_xll.ohTrigger(trigger,$W$24))</f>
        <v>5.3664322833296371E-4</v>
      </c>
      <c r="AE261" s="49">
        <f>_xll.qlTenorBasisForwardRate($W$17,AB261,_xll.ohTrigger(trigger,$W$24))</f>
        <v>1.6967034442123954E-2</v>
      </c>
      <c r="AF261" s="49">
        <f>_xll.qlTenorBasisForwardRate2($W$17,AB261,AC261,_xll.ohTrigger(trigger,$W$24))</f>
        <v>1.6967034442123954E-2</v>
      </c>
      <c r="AG261" s="49">
        <f>_xll.qlIndexFixing($W$9,_xll.qlInterestRateIndexFixingDate($W$9,AB261,trigger),TRUE,trigger)</f>
        <v>1.6953992940348619E-2</v>
      </c>
      <c r="AH261" s="52">
        <f t="shared" si="28"/>
        <v>0.13041501775334918</v>
      </c>
      <c r="AI261" s="52">
        <f t="shared" si="29"/>
        <v>0.9992313623326563</v>
      </c>
      <c r="BG261" s="102">
        <f>_xll.qlCalendarAdvance(calendar,BG260,"1D",,,trigger)</f>
        <v>42643</v>
      </c>
      <c r="BH261" s="71">
        <f>_xll.qlTenorBasisForwardRate($W$17,BG261,_xll.ohTrigger(trigger,$W$24))</f>
        <v>4.4365936885600661E-4</v>
      </c>
      <c r="BI261" s="71">
        <f>_xll.qlTenorBasisForwardRate($W$17,BG261,_xll.ohTrigger(trigger,$W$24))*_xll.qlInterpolationInterpolate($AI$1,BG261,,trigger)</f>
        <v>3.8395704565549884E-4</v>
      </c>
      <c r="BJ261" s="71">
        <f>_xll.qlIndexFixing($W$9,_xll.qlInterestRateIndexFixingDate($W$9,BG261,trigger),TRUE,trigger)</f>
        <v>3.8149001169348647E-4</v>
      </c>
      <c r="BK261" s="1">
        <f t="shared" si="27"/>
        <v>-2.4670339620123764E-6</v>
      </c>
    </row>
    <row r="262" spans="26:63" x14ac:dyDescent="0.2">
      <c r="Z262" s="1">
        <f t="shared" ref="Z262:Z325" si="30">Z261+1</f>
        <v>259</v>
      </c>
      <c r="AA262" s="44" t="str">
        <f t="shared" ref="AA262:AA325" si="31">Z262&amp;"M"</f>
        <v>259M</v>
      </c>
      <c r="AB262" s="45">
        <f>_xll.qlCalendarAdvance(calendar,$AB$3,AA262,,,trigger)</f>
        <v>50164</v>
      </c>
      <c r="AC262" s="45">
        <f>_xll.qlInterestRateIndexMaturity($W$9,AB262,trigger)</f>
        <v>50348</v>
      </c>
      <c r="AD262" s="49">
        <f>_xll.qlTenorBasisValue($W$17,AB262,_xll.ohTrigger(trigger,$W$24))</f>
        <v>5.3184012512841013E-4</v>
      </c>
      <c r="AE262" s="49">
        <f>_xll.qlTenorBasisForwardRate($W$17,AB262,_xll.ohTrigger(trigger,$W$24))</f>
        <v>1.6905661094782885E-2</v>
      </c>
      <c r="AF262" s="49">
        <f>_xll.qlTenorBasisForwardRate2($W$17,AB262,AC262,_xll.ohTrigger(trigger,$W$24))</f>
        <v>1.6905661094782885E-2</v>
      </c>
      <c r="AG262" s="49">
        <f>_xll.qlIndexFixing($W$9,_xll.qlInterestRateIndexFixingDate($W$9,AB262,trigger),TRUE,trigger)</f>
        <v>1.6891755259114273E-2</v>
      </c>
      <c r="AH262" s="52">
        <f t="shared" si="28"/>
        <v>0.13905835668612254</v>
      </c>
      <c r="AI262" s="52">
        <f t="shared" si="29"/>
        <v>0.99917744502325889</v>
      </c>
      <c r="BG262" s="102">
        <f>_xll.qlCalendarAdvance(calendar,BG261,"1D",,,trigger)</f>
        <v>42646</v>
      </c>
      <c r="BH262" s="71">
        <f>_xll.qlTenorBasisForwardRate($W$17,BG262,_xll.ohTrigger(trigger,$W$24))</f>
        <v>4.5137837962547683E-4</v>
      </c>
      <c r="BI262" s="71">
        <f>_xll.qlTenorBasisForwardRate($W$17,BG262,_xll.ohTrigger(trigger,$W$24))*_xll.qlInterpolationInterpolate($AI$1,BG262,,trigger)</f>
        <v>3.9000000000005149E-4</v>
      </c>
      <c r="BJ262" s="71">
        <f>_xll.qlIndexFixing($W$9,_xll.qlInterestRateIndexFixingDate($W$9,BG262,trigger),TRUE,trigger)</f>
        <v>3.9000000000005149E-4</v>
      </c>
      <c r="BK262" s="1">
        <f t="shared" ref="BK262:BK325" si="32">BJ262-BI262</f>
        <v>0</v>
      </c>
    </row>
    <row r="263" spans="26:63" x14ac:dyDescent="0.2">
      <c r="Z263" s="1">
        <f t="shared" si="30"/>
        <v>260</v>
      </c>
      <c r="AA263" s="44" t="str">
        <f t="shared" si="31"/>
        <v>260M</v>
      </c>
      <c r="AB263" s="45">
        <f>_xll.qlCalendarAdvance(calendar,$AB$3,AA263,,,trigger)</f>
        <v>50193</v>
      </c>
      <c r="AC263" s="45">
        <f>_xll.qlInterestRateIndexMaturity($W$9,AB263,trigger)</f>
        <v>50376</v>
      </c>
      <c r="AD263" s="49">
        <f>_xll.qlTenorBasisValue($W$17,AB263,_xll.ohTrigger(trigger,$W$24))</f>
        <v>5.2753745682090826E-4</v>
      </c>
      <c r="AE263" s="49">
        <f>_xll.qlTenorBasisForwardRate($W$17,AB263,_xll.ohTrigger(trigger,$W$24))</f>
        <v>1.6851652271252699E-2</v>
      </c>
      <c r="AF263" s="49">
        <f>_xll.qlTenorBasisForwardRate2($W$17,AB263,AC263,_xll.ohTrigger(trigger,$W$24))</f>
        <v>1.6851652271252699E-2</v>
      </c>
      <c r="AG263" s="49">
        <f>_xll.qlIndexFixing($W$9,_xll.qlInterestRateIndexFixingDate($W$9,AB263,trigger),TRUE,trigger)</f>
        <v>1.6837104285383611E-2</v>
      </c>
      <c r="AH263" s="52">
        <f t="shared" si="28"/>
        <v>0.14547985869087926</v>
      </c>
      <c r="AI263" s="52">
        <f t="shared" si="29"/>
        <v>0.99913670270220889</v>
      </c>
      <c r="BG263" s="102">
        <f>_xll.qlCalendarAdvance(calendar,BG262,"1D",,,trigger)</f>
        <v>42647</v>
      </c>
      <c r="BH263" s="71">
        <f>_xll.qlTenorBasisForwardRate($W$17,BG263,_xll.ohTrigger(trigger,$W$24))</f>
        <v>4.5396602365815094E-4</v>
      </c>
      <c r="BI263" s="71">
        <f>_xll.qlTenorBasisForwardRate($W$17,BG263,_xll.ohTrigger(trigger,$W$24))*_xll.qlInterpolationInterpolate($AI$1,BG263,,trigger)</f>
        <v>3.9288449782250872E-4</v>
      </c>
      <c r="BJ263" s="71">
        <f>_xll.qlIndexFixing($W$9,_xll.qlInterestRateIndexFixingDate($W$9,BG263,trigger),TRUE,trigger)</f>
        <v>3.9300725077768027E-4</v>
      </c>
      <c r="BK263" s="1">
        <f t="shared" si="32"/>
        <v>1.2275295517154327E-7</v>
      </c>
    </row>
    <row r="264" spans="26:63" x14ac:dyDescent="0.2">
      <c r="Z264" s="1">
        <f t="shared" si="30"/>
        <v>261</v>
      </c>
      <c r="AA264" s="44" t="str">
        <f t="shared" si="31"/>
        <v>261M</v>
      </c>
      <c r="AB264" s="45">
        <f>_xll.qlCalendarAdvance(calendar,$AB$3,AA264,,,trigger)</f>
        <v>50223</v>
      </c>
      <c r="AC264" s="45">
        <f>_xll.qlInterestRateIndexMaturity($W$9,AB264,trigger)</f>
        <v>50409</v>
      </c>
      <c r="AD264" s="49">
        <f>_xll.qlTenorBasisValue($W$17,AB264,_xll.ohTrigger(trigger,$W$24))</f>
        <v>5.2313610852880357E-4</v>
      </c>
      <c r="AE264" s="49">
        <f>_xll.qlTenorBasisForwardRate($W$17,AB264,_xll.ohTrigger(trigger,$W$24))</f>
        <v>1.6794255192224744E-2</v>
      </c>
      <c r="AF264" s="49">
        <f>_xll.qlTenorBasisForwardRate2($W$17,AB264,AC264,_xll.ohTrigger(trigger,$W$24))</f>
        <v>1.6794255192224744E-2</v>
      </c>
      <c r="AG264" s="49">
        <f>_xll.qlIndexFixing($W$9,_xll.qlInterestRateIndexFixingDate($W$9,AB264,trigger),TRUE,trigger)</f>
        <v>1.6779134967553289E-2</v>
      </c>
      <c r="AH264" s="52">
        <f t="shared" si="28"/>
        <v>0.15120224671455462</v>
      </c>
      <c r="AI264" s="52">
        <f t="shared" si="29"/>
        <v>0.99909967875929051</v>
      </c>
      <c r="BG264" s="102">
        <f>_xll.qlCalendarAdvance(calendar,BG263,"1D",,,trigger)</f>
        <v>42648</v>
      </c>
      <c r="BH264" s="71">
        <f>_xll.qlTenorBasisForwardRate($W$17,BG264,_xll.ohTrigger(trigger,$W$24))</f>
        <v>4.5656033341110852E-4</v>
      </c>
      <c r="BI264" s="71">
        <f>_xll.qlTenorBasisForwardRate($W$17,BG264,_xll.ohTrigger(trigger,$W$24))*_xll.qlInterpolationInterpolate($AI$1,BG264,,trigger)</f>
        <v>3.9578216954296518E-4</v>
      </c>
      <c r="BJ264" s="71">
        <f>_xll.qlIndexFixing($W$9,_xll.qlInterestRateIndexFixingDate($W$9,BG264,trigger),TRUE,trigger)</f>
        <v>3.9604831502425687E-4</v>
      </c>
      <c r="BK264" s="1">
        <f t="shared" si="32"/>
        <v>2.6614548129168681E-7</v>
      </c>
    </row>
    <row r="265" spans="26:63" x14ac:dyDescent="0.2">
      <c r="Z265" s="1">
        <f t="shared" si="30"/>
        <v>262</v>
      </c>
      <c r="AA265" s="44" t="str">
        <f t="shared" si="31"/>
        <v>262M</v>
      </c>
      <c r="AB265" s="45">
        <f>_xll.qlCalendarAdvance(calendar,$AB$3,AA265,,,trigger)</f>
        <v>50255</v>
      </c>
      <c r="AC265" s="45">
        <f>_xll.qlInterestRateIndexMaturity($W$9,AB265,trigger)</f>
        <v>50439</v>
      </c>
      <c r="AD265" s="49">
        <f>_xll.qlTenorBasisValue($W$17,AB265,_xll.ohTrigger(trigger,$W$24))</f>
        <v>5.1849649238882147E-4</v>
      </c>
      <c r="AE265" s="49">
        <f>_xll.qlTenorBasisForwardRate($W$17,AB265,_xll.ohTrigger(trigger,$W$24))</f>
        <v>1.6736461088079985E-2</v>
      </c>
      <c r="AF265" s="49">
        <f>_xll.qlTenorBasisForwardRate2($W$17,AB265,AC265,_xll.ohTrigger(trigger,$W$24))</f>
        <v>1.6736461088079985E-2</v>
      </c>
      <c r="AG265" s="49">
        <f>_xll.qlIndexFixing($W$9,_xll.qlInterestRateIndexFixingDate($W$9,AB265,trigger),TRUE,trigger)</f>
        <v>1.6720907854576705E-2</v>
      </c>
      <c r="AH265" s="52">
        <f t="shared" si="28"/>
        <v>0.15553233503280695</v>
      </c>
      <c r="AI265" s="52">
        <f t="shared" si="29"/>
        <v>0.99907069759721434</v>
      </c>
      <c r="BG265" s="102">
        <f>_xll.qlCalendarAdvance(calendar,BG264,"1D",,,trigger)</f>
        <v>42649</v>
      </c>
      <c r="BH265" s="71">
        <f>_xll.qlTenorBasisForwardRate($W$17,BG265,_xll.ohTrigger(trigger,$W$24))</f>
        <v>4.5916101779280301E-4</v>
      </c>
      <c r="BI265" s="71">
        <f>_xll.qlTenorBasisForwardRate($W$17,BG265,_xll.ohTrigger(trigger,$W$24))*_xll.qlInterpolationInterpolate($AI$1,BG265,,trigger)</f>
        <v>3.9869279098066565E-4</v>
      </c>
      <c r="BJ265" s="71">
        <f>_xll.qlIndexFixing($W$9,_xll.qlInterestRateIndexFixingDate($W$9,BG265,trigger),TRUE,trigger)</f>
        <v>3.9911981537545913E-4</v>
      </c>
      <c r="BK265" s="1">
        <f t="shared" si="32"/>
        <v>4.270243947934781E-7</v>
      </c>
    </row>
    <row r="266" spans="26:63" x14ac:dyDescent="0.2">
      <c r="Z266" s="1">
        <f t="shared" si="30"/>
        <v>263</v>
      </c>
      <c r="AA266" s="44" t="str">
        <f t="shared" si="31"/>
        <v>263M</v>
      </c>
      <c r="AB266" s="45">
        <f>_xll.qlCalendarAdvance(calendar,$AB$3,AA266,,,trigger)</f>
        <v>50285</v>
      </c>
      <c r="AC266" s="45">
        <f>_xll.qlInterestRateIndexMaturity($W$9,AB266,trigger)</f>
        <v>50466</v>
      </c>
      <c r="AD266" s="49">
        <f>_xll.qlTenorBasisValue($W$17,AB266,_xll.ohTrigger(trigger,$W$24))</f>
        <v>5.1419805148321786E-4</v>
      </c>
      <c r="AE266" s="49">
        <f>_xll.qlTenorBasisForwardRate($W$17,AB266,_xll.ohTrigger(trigger,$W$24))</f>
        <v>1.6683491331129275E-2</v>
      </c>
      <c r="AF266" s="49">
        <f>_xll.qlTenorBasisForwardRate2($W$17,AB266,AC266,_xll.ohTrigger(trigger,$W$24))</f>
        <v>1.6683491331129275E-2</v>
      </c>
      <c r="AG266" s="49">
        <f>_xll.qlIndexFixing($W$9,_xll.qlInterestRateIndexFixingDate($W$9,AB266,trigger),TRUE,trigger)</f>
        <v>1.6667660862579991E-2</v>
      </c>
      <c r="AH266" s="52">
        <f t="shared" si="28"/>
        <v>0.15830468549284105</v>
      </c>
      <c r="AI266" s="52">
        <f t="shared" si="29"/>
        <v>0.99905112975245491</v>
      </c>
      <c r="BG266" s="102">
        <f>_xll.qlCalendarAdvance(calendar,BG265,"1D",,,trigger)</f>
        <v>42650</v>
      </c>
      <c r="BH266" s="71">
        <f>_xll.qlTenorBasisForwardRate($W$17,BG266,_xll.ohTrigger(trigger,$W$24))</f>
        <v>4.6176778265259657E-4</v>
      </c>
      <c r="BI266" s="71">
        <f>_xll.qlTenorBasisForwardRate($W$17,BG266,_xll.ohTrigger(trigger,$W$24))*_xll.qlInterpolationInterpolate($AI$1,BG266,,trigger)</f>
        <v>4.0161613363036349E-4</v>
      </c>
      <c r="BJ266" s="71">
        <f>_xll.qlIndexFixing($W$9,_xll.qlInterestRateIndexFixingDate($W$9,BG266,trigger),TRUE,trigger)</f>
        <v>4.0221837725857787E-4</v>
      </c>
      <c r="BK266" s="1">
        <f t="shared" si="32"/>
        <v>6.0224362821438256E-7</v>
      </c>
    </row>
    <row r="267" spans="26:63" x14ac:dyDescent="0.2">
      <c r="Z267" s="1">
        <f t="shared" si="30"/>
        <v>264</v>
      </c>
      <c r="AA267" s="44" t="str">
        <f t="shared" si="31"/>
        <v>264M</v>
      </c>
      <c r="AB267" s="45">
        <f>_xll.qlCalendarAdvance(calendar,$AB$3,AA267,,,trigger)</f>
        <v>50315</v>
      </c>
      <c r="AC267" s="45">
        <f>_xll.qlInterestRateIndexMaturity($W$9,AB267,trigger)</f>
        <v>50497</v>
      </c>
      <c r="AD267" s="49">
        <f>_xll.qlTenorBasisValue($W$17,AB267,_xll.ohTrigger(trigger,$W$24))</f>
        <v>5.0994866852380172E-4</v>
      </c>
      <c r="AE267" s="49">
        <f>_xll.qlTenorBasisForwardRate($W$17,AB267,_xll.ohTrigger(trigger,$W$24))</f>
        <v>1.6629153503295246E-2</v>
      </c>
      <c r="AF267" s="49">
        <f>_xll.qlTenorBasisForwardRate2($W$17,AB267,AC267,_xll.ohTrigger(trigger,$W$24))</f>
        <v>1.6629153503295246E-2</v>
      </c>
      <c r="AG267" s="49">
        <f>_xll.qlIndexFixing($W$9,_xll.qlInterestRateIndexFixingDate($W$9,AB267,trigger),TRUE,trigger)</f>
        <v>1.6613165224034283E-2</v>
      </c>
      <c r="AH267" s="52">
        <f t="shared" si="28"/>
        <v>0.15988279260963079</v>
      </c>
      <c r="AI267" s="52">
        <f t="shared" si="29"/>
        <v>0.9990385391981742</v>
      </c>
      <c r="BG267" s="102">
        <f>_xll.qlCalendarAdvance(calendar,BG266,"1D",,,trigger)</f>
        <v>42653</v>
      </c>
      <c r="BH267" s="71">
        <f>_xll.qlTenorBasisForwardRate($W$17,BG267,_xll.ohTrigger(trigger,$W$24))</f>
        <v>4.6962157269640135E-4</v>
      </c>
      <c r="BI267" s="71">
        <f>_xll.qlTenorBasisForwardRate($W$17,BG267,_xll.ohTrigger(trigger,$W$24))*_xll.qlInterpolationInterpolate($AI$1,BG267,,trigger)</f>
        <v>4.1046013846261434E-4</v>
      </c>
      <c r="BJ267" s="71">
        <f>_xll.qlIndexFixing($W$9,_xll.qlInterestRateIndexFixingDate($W$9,BG267,trigger),TRUE,trigger)</f>
        <v>4.1164272822194145E-4</v>
      </c>
      <c r="BK267" s="1">
        <f t="shared" si="32"/>
        <v>1.1825897593271116E-6</v>
      </c>
    </row>
    <row r="268" spans="26:63" x14ac:dyDescent="0.2">
      <c r="Z268" s="1">
        <f t="shared" si="30"/>
        <v>265</v>
      </c>
      <c r="AA268" s="44" t="str">
        <f t="shared" si="31"/>
        <v>265M</v>
      </c>
      <c r="AB268" s="45">
        <f>_xll.qlCalendarAdvance(calendar,$AB$3,AA268,,,trigger)</f>
        <v>50346</v>
      </c>
      <c r="AC268" s="45">
        <f>_xll.qlInterestRateIndexMaturity($W$9,AB268,trigger)</f>
        <v>50528</v>
      </c>
      <c r="AD268" s="49">
        <f>_xll.qlTenorBasisValue($W$17,AB268,_xll.ohTrigger(trigger,$W$24))</f>
        <v>5.0560867170685328E-4</v>
      </c>
      <c r="AE268" s="49">
        <f>_xll.qlTenorBasisForwardRate($W$17,AB268,_xll.ohTrigger(trigger,$W$24))</f>
        <v>1.6574256502936955E-2</v>
      </c>
      <c r="AF268" s="49">
        <f>_xll.qlTenorBasisForwardRate2($W$17,AB268,AC268,_xll.ohTrigger(trigger,$W$24))</f>
        <v>1.6574256502936955E-2</v>
      </c>
      <c r="AG268" s="49">
        <f>_xll.qlIndexFixing($W$9,_xll.qlInterestRateIndexFixingDate($W$9,AB268,trigger),TRUE,trigger)</f>
        <v>1.6558249378530766E-2</v>
      </c>
      <c r="AH268" s="52">
        <f t="shared" si="28"/>
        <v>0.1600712440618865</v>
      </c>
      <c r="AI268" s="52">
        <f t="shared" si="29"/>
        <v>0.99903421764931943</v>
      </c>
      <c r="BG268" s="102">
        <f>_xll.qlCalendarAdvance(calendar,BG267,"1D",,,trigger)</f>
        <v>42654</v>
      </c>
      <c r="BH268" s="71">
        <f>_xll.qlTenorBasisForwardRate($W$17,BG268,_xll.ohTrigger(trigger,$W$24))</f>
        <v>4.7224965676676765E-4</v>
      </c>
      <c r="BI268" s="71">
        <f>_xll.qlTenorBasisForwardRate($W$17,BG268,_xll.ohTrigger(trigger,$W$24))*_xll.qlInterpolationInterpolate($AI$1,BG268,,trigger)</f>
        <v>4.1343199364105878E-4</v>
      </c>
      <c r="BJ268" s="71">
        <f>_xll.qlIndexFixing($W$9,_xll.qlInterestRateIndexFixingDate($W$9,BG268,trigger),TRUE,trigger)</f>
        <v>4.1481584630275928E-4</v>
      </c>
      <c r="BK268" s="1">
        <f t="shared" si="32"/>
        <v>1.3838526617005061E-6</v>
      </c>
    </row>
    <row r="269" spans="26:63" x14ac:dyDescent="0.2">
      <c r="Z269" s="1">
        <f t="shared" si="30"/>
        <v>266</v>
      </c>
      <c r="AA269" s="44" t="str">
        <f t="shared" si="31"/>
        <v>266M</v>
      </c>
      <c r="AB269" s="45">
        <f>_xll.qlCalendarAdvance(calendar,$AB$3,AA269,,,trigger)</f>
        <v>50376</v>
      </c>
      <c r="AC269" s="45">
        <f>_xll.qlInterestRateIndexMaturity($W$9,AB269,trigger)</f>
        <v>50558</v>
      </c>
      <c r="AD269" s="49">
        <f>_xll.qlTenorBasisValue($W$17,AB269,_xll.ohTrigger(trigger,$W$24))</f>
        <v>5.0145757417836942E-4</v>
      </c>
      <c r="AE269" s="49">
        <f>_xll.qlTenorBasisForwardRate($W$17,AB269,_xll.ohTrigger(trigger,$W$24))</f>
        <v>1.6521856478484705E-2</v>
      </c>
      <c r="AF269" s="49">
        <f>_xll.qlTenorBasisForwardRate2($W$17,AB269,AC269,_xll.ohTrigger(trigger,$W$24))</f>
        <v>1.6521856478484705E-2</v>
      </c>
      <c r="AG269" s="49">
        <f>_xll.qlIndexFixing($W$9,_xll.qlInterestRateIndexFixingDate($W$9,AB269,trigger),TRUE,trigger)</f>
        <v>1.650597097957017E-2</v>
      </c>
      <c r="AH269" s="52">
        <f t="shared" si="28"/>
        <v>0.1588549891453489</v>
      </c>
      <c r="AI269" s="52">
        <f t="shared" si="29"/>
        <v>0.99903851610530436</v>
      </c>
      <c r="BG269" s="102">
        <f>_xll.qlCalendarAdvance(calendar,BG268,"1D",,,trigger)</f>
        <v>42655</v>
      </c>
      <c r="BH269" s="71">
        <f>_xll.qlTenorBasisForwardRate($W$17,BG269,_xll.ohTrigger(trigger,$W$24))</f>
        <v>4.7488230466952288E-4</v>
      </c>
      <c r="BI269" s="71">
        <f>_xll.qlTenorBasisForwardRate($W$17,BG269,_xll.ohTrigger(trigger,$W$24))*_xll.qlInterpolationInterpolate($AI$1,BG269,,trigger)</f>
        <v>4.1641536186745473E-4</v>
      </c>
      <c r="BJ269" s="71">
        <f>_xll.qlIndexFixing($W$9,_xll.qlInterestRateIndexFixingDate($W$9,BG269,trigger),TRUE,trigger)</f>
        <v>4.1799919489891304E-4</v>
      </c>
      <c r="BK269" s="1">
        <f t="shared" si="32"/>
        <v>1.5838330314583093E-6</v>
      </c>
    </row>
    <row r="270" spans="26:63" x14ac:dyDescent="0.2">
      <c r="Z270" s="1">
        <f t="shared" si="30"/>
        <v>267</v>
      </c>
      <c r="AA270" s="44" t="str">
        <f t="shared" si="31"/>
        <v>267M</v>
      </c>
      <c r="AB270" s="45">
        <f>_xll.qlCalendarAdvance(calendar,$AB$3,AA270,,,trigger)</f>
        <v>50409</v>
      </c>
      <c r="AC270" s="45">
        <f>_xll.qlInterestRateIndexMaturity($W$9,AB270,trigger)</f>
        <v>50591</v>
      </c>
      <c r="AD270" s="49">
        <f>_xll.qlTenorBasisValue($W$17,AB270,_xll.ohTrigger(trigger,$W$24))</f>
        <v>4.9694635223622376E-4</v>
      </c>
      <c r="AE270" s="49">
        <f>_xll.qlTenorBasisForwardRate($W$17,AB270,_xll.ohTrigger(trigger,$W$24))</f>
        <v>1.6465065484881976E-2</v>
      </c>
      <c r="AF270" s="49">
        <f>_xll.qlTenorBasisForwardRate2($W$17,AB270,AC270,_xll.ohTrigger(trigger,$W$24))</f>
        <v>1.6465065484881976E-2</v>
      </c>
      <c r="AG270" s="49">
        <f>_xll.qlIndexFixing($W$9,_xll.qlInterestRateIndexFixingDate($W$9,AB270,trigger),TRUE,trigger)</f>
        <v>1.644947561532448E-2</v>
      </c>
      <c r="AH270" s="52">
        <f t="shared" si="28"/>
        <v>0.15589869557495334</v>
      </c>
      <c r="AI270" s="52">
        <f t="shared" si="29"/>
        <v>0.999053154718892</v>
      </c>
      <c r="BG270" s="102">
        <f>_xll.qlCalendarAdvance(calendar,BG269,"1D",,,trigger)</f>
        <v>42656</v>
      </c>
      <c r="BH270" s="71">
        <f>_xll.qlTenorBasisForwardRate($W$17,BG270,_xll.ohTrigger(trigger,$W$24))</f>
        <v>4.7751920389333156E-4</v>
      </c>
      <c r="BI270" s="71">
        <f>_xll.qlTenorBasisForwardRate($W$17,BG270,_xll.ohTrigger(trigger,$W$24))*_xll.qlInterpolationInterpolate($AI$1,BG270,,trigger)</f>
        <v>4.1940998822517453E-4</v>
      </c>
      <c r="BJ270" s="71">
        <f>_xll.qlIndexFixing($W$9,_xll.qlInterestRateIndexFixingDate($W$9,BG270,trigger),TRUE,trigger)</f>
        <v>4.2118941617375673E-4</v>
      </c>
      <c r="BK270" s="1">
        <f t="shared" si="32"/>
        <v>1.7794279485822085E-6</v>
      </c>
    </row>
    <row r="271" spans="26:63" x14ac:dyDescent="0.2">
      <c r="Z271" s="1">
        <f t="shared" si="30"/>
        <v>268</v>
      </c>
      <c r="AA271" s="44" t="str">
        <f t="shared" si="31"/>
        <v>268M</v>
      </c>
      <c r="AB271" s="45">
        <f>_xll.qlCalendarAdvance(calendar,$AB$3,AA271,,,trigger)</f>
        <v>50438</v>
      </c>
      <c r="AC271" s="45">
        <f>_xll.qlInterestRateIndexMaturity($W$9,AB271,trigger)</f>
        <v>50619</v>
      </c>
      <c r="AD271" s="49">
        <f>_xll.qlTenorBasisValue($W$17,AB271,_xll.ohTrigger(trigger,$W$24))</f>
        <v>4.9302902109845184E-4</v>
      </c>
      <c r="AE271" s="49">
        <f>_xll.qlTenorBasisForwardRate($W$17,AB271,_xll.ohTrigger(trigger,$W$24))</f>
        <v>1.6416368027690035E-2</v>
      </c>
      <c r="AF271" s="49">
        <f>_xll.qlTenorBasisForwardRate2($W$17,AB271,AC271,_xll.ohTrigger(trigger,$W$24))</f>
        <v>1.6416368027690035E-2</v>
      </c>
      <c r="AG271" s="49">
        <f>_xll.qlIndexFixing($W$9,_xll.qlInterestRateIndexFixingDate($W$9,AB271,trigger),TRUE,trigger)</f>
        <v>1.6401170587028096E-2</v>
      </c>
      <c r="AH271" s="52">
        <f t="shared" si="28"/>
        <v>0.1519744066193901</v>
      </c>
      <c r="AI271" s="52">
        <f t="shared" si="29"/>
        <v>0.99907425073339573</v>
      </c>
      <c r="BG271" s="102">
        <f>_xll.qlCalendarAdvance(calendar,BG270,"1D",,,trigger)</f>
        <v>42657</v>
      </c>
      <c r="BH271" s="71">
        <f>_xll.qlTenorBasisForwardRate($W$17,BG271,_xll.ohTrigger(trigger,$W$24))</f>
        <v>4.8571473597352132E-4</v>
      </c>
      <c r="BI271" s="71">
        <f>_xll.qlTenorBasisForwardRate($W$17,BG271,_xll.ohTrigger(trigger,$W$24))*_xll.qlInterpolationInterpolate($AI$1,BG271,,trigger)</f>
        <v>4.2730229816428082E-4</v>
      </c>
      <c r="BJ271" s="71">
        <f>_xll.qlIndexFixing($W$9,_xll.qlInterestRateIndexFixingDate($W$9,BG271,trigger),TRUE,trigger)</f>
        <v>4.3657328789071045E-4</v>
      </c>
      <c r="BK271" s="1">
        <f t="shared" si="32"/>
        <v>9.2709897264296346E-6</v>
      </c>
    </row>
    <row r="272" spans="26:63" x14ac:dyDescent="0.2">
      <c r="Z272" s="1">
        <f t="shared" si="30"/>
        <v>269</v>
      </c>
      <c r="AA272" s="44" t="str">
        <f t="shared" si="31"/>
        <v>269M</v>
      </c>
      <c r="AB272" s="45">
        <f>_xll.qlCalendarAdvance(calendar,$AB$3,AA272,,,trigger)</f>
        <v>50466</v>
      </c>
      <c r="AC272" s="45">
        <f>_xll.qlInterestRateIndexMaturity($W$9,AB272,trigger)</f>
        <v>50650</v>
      </c>
      <c r="AD272" s="49">
        <f>_xll.qlTenorBasisValue($W$17,AB272,_xll.ohTrigger(trigger,$W$24))</f>
        <v>4.8928814548394677E-4</v>
      </c>
      <c r="AE272" s="49">
        <f>_xll.qlTenorBasisForwardRate($W$17,AB272,_xll.ohTrigger(trigger,$W$24))</f>
        <v>1.6368254369862889E-2</v>
      </c>
      <c r="AF272" s="49">
        <f>_xll.qlTenorBasisForwardRate2($W$17,AB272,AC272,_xll.ohTrigger(trigger,$W$24))</f>
        <v>1.6368254369862889E-2</v>
      </c>
      <c r="AG272" s="49">
        <f>_xll.qlIndexFixing($W$9,_xll.qlInterestRateIndexFixingDate($W$9,AB272,trigger),TRUE,trigger)</f>
        <v>1.6353608253572693E-2</v>
      </c>
      <c r="AH272" s="52">
        <f t="shared" si="28"/>
        <v>0.14646116290196326</v>
      </c>
      <c r="AI272" s="52">
        <f t="shared" si="29"/>
        <v>0.99910521207947733</v>
      </c>
      <c r="BG272" s="102">
        <f>_xll.qlCalendarAdvance(calendar,BG271,"1D",,,trigger)</f>
        <v>42660</v>
      </c>
      <c r="BH272" s="71">
        <f>_xll.qlTenorBasisForwardRate($W$17,BG272,_xll.ohTrigger(trigger,$W$24))</f>
        <v>4.8949282981559266E-4</v>
      </c>
      <c r="BI272" s="71">
        <f>_xll.qlTenorBasisForwardRate($W$17,BG272,_xll.ohTrigger(trigger,$W$24))*_xll.qlInterpolationInterpolate($AI$1,BG272,,trigger)</f>
        <v>4.3272450375906506E-4</v>
      </c>
      <c r="BJ272" s="71">
        <f>_xll.qlIndexFixing($W$9,_xll.qlInterestRateIndexFixingDate($W$9,BG272,trigger),TRUE,trigger)</f>
        <v>4.3699389334013987E-4</v>
      </c>
      <c r="BK272" s="1">
        <f t="shared" si="32"/>
        <v>4.2693895810748069E-6</v>
      </c>
    </row>
    <row r="273" spans="26:63" x14ac:dyDescent="0.2">
      <c r="Z273" s="1">
        <f t="shared" si="30"/>
        <v>270</v>
      </c>
      <c r="AA273" s="44" t="str">
        <f t="shared" si="31"/>
        <v>270M</v>
      </c>
      <c r="AB273" s="45">
        <f>_xll.qlCalendarAdvance(calendar,$AB$3,AA273,,,trigger)</f>
        <v>50497</v>
      </c>
      <c r="AC273" s="45">
        <f>_xll.qlInterestRateIndexMaturity($W$9,AB273,trigger)</f>
        <v>50682</v>
      </c>
      <c r="AD273" s="49">
        <f>_xll.qlTenorBasisValue($W$17,AB273,_xll.ohTrigger(trigger,$W$24))</f>
        <v>4.8519341848049047E-4</v>
      </c>
      <c r="AE273" s="49">
        <f>_xll.qlTenorBasisForwardRate($W$17,AB273,_xll.ohTrigger(trigger,$W$24))</f>
        <v>1.6316873071876625E-2</v>
      </c>
      <c r="AF273" s="49">
        <f>_xll.qlTenorBasisForwardRate2($W$17,AB273,AC273,_xll.ohTrigger(trigger,$W$24))</f>
        <v>1.6316873071876625E-2</v>
      </c>
      <c r="AG273" s="49">
        <f>_xll.qlIndexFixing($W$9,_xll.qlInterestRateIndexFixingDate($W$9,AB273,trigger),TRUE,trigger)</f>
        <v>1.6302969411210167E-2</v>
      </c>
      <c r="AH273" s="52">
        <f t="shared" si="28"/>
        <v>0.13903660666458179</v>
      </c>
      <c r="AI273" s="52">
        <f t="shared" si="29"/>
        <v>0.99914789674435711</v>
      </c>
      <c r="BG273" s="102">
        <f>_xll.qlCalendarAdvance(calendar,BG272,"1D",,,trigger)</f>
        <v>42661</v>
      </c>
      <c r="BH273" s="71">
        <f>_xll.qlTenorBasisForwardRate($W$17,BG273,_xll.ohTrigger(trigger,$W$24))</f>
        <v>4.907563179026395E-4</v>
      </c>
      <c r="BI273" s="71">
        <f>_xll.qlTenorBasisForwardRate($W$17,BG273,_xll.ohTrigger(trigger,$W$24))*_xll.qlInterpolationInterpolate($AI$1,BG273,,trigger)</f>
        <v>4.3454275534596031E-4</v>
      </c>
      <c r="BJ273" s="71">
        <f>_xll.qlIndexFixing($W$9,_xll.qlInterestRateIndexFixingDate($W$9,BG273,trigger),TRUE,trigger)</f>
        <v>4.3712628369216636E-4</v>
      </c>
      <c r="BK273" s="1">
        <f t="shared" si="32"/>
        <v>2.583528346206045E-6</v>
      </c>
    </row>
    <row r="274" spans="26:63" x14ac:dyDescent="0.2">
      <c r="Z274" s="1">
        <f t="shared" si="30"/>
        <v>271</v>
      </c>
      <c r="AA274" s="44" t="str">
        <f t="shared" si="31"/>
        <v>271M</v>
      </c>
      <c r="AB274" s="45">
        <f>_xll.qlCalendarAdvance(calendar,$AB$3,AA274,,,trigger)</f>
        <v>50528</v>
      </c>
      <c r="AC274" s="45">
        <f>_xll.qlInterestRateIndexMaturity($W$9,AB274,trigger)</f>
        <v>50712</v>
      </c>
      <c r="AD274" s="49">
        <f>_xll.qlTenorBasisValue($W$17,AB274,_xll.ohTrigger(trigger,$W$24))</f>
        <v>4.8114754585318765E-4</v>
      </c>
      <c r="AE274" s="49">
        <f>_xll.qlTenorBasisForwardRate($W$17,AB274,_xll.ohTrigger(trigger,$W$24))</f>
        <v>1.6267226982531809E-2</v>
      </c>
      <c r="AF274" s="49">
        <f>_xll.qlTenorBasisForwardRate2($W$17,AB274,AC274,_xll.ohTrigger(trigger,$W$24))</f>
        <v>1.6267226982531809E-2</v>
      </c>
      <c r="AG274" s="49">
        <f>_xll.qlIndexFixing($W$9,_xll.qlInterestRateIndexFixingDate($W$9,AB274,trigger),TRUE,trigger)</f>
        <v>1.6254195956759893E-2</v>
      </c>
      <c r="AH274" s="52">
        <f t="shared" si="28"/>
        <v>0.13031025771916005</v>
      </c>
      <c r="AI274" s="52">
        <f t="shared" si="29"/>
        <v>0.99919893994311948</v>
      </c>
      <c r="BG274" s="102">
        <f>_xll.qlCalendarAdvance(calendar,BG273,"1D",,,trigger)</f>
        <v>42662</v>
      </c>
      <c r="BH274" s="71">
        <f>_xll.qlTenorBasisForwardRate($W$17,BG274,_xll.ohTrigger(trigger,$W$24))</f>
        <v>4.9341199105611177E-4</v>
      </c>
      <c r="BI274" s="71">
        <f>_xll.qlTenorBasisForwardRate($W$17,BG274,_xll.ohTrigger(trigger,$W$24))*_xll.qlInterpolationInterpolate($AI$1,BG274,,trigger)</f>
        <v>4.3759932501580056E-4</v>
      </c>
      <c r="BJ274" s="71">
        <f>_xll.qlIndexFixing($W$9,_xll.qlInterestRateIndexFixingDate($W$9,BG274,trigger),TRUE,trigger)</f>
        <v>4.402873826589285E-4</v>
      </c>
      <c r="BK274" s="1">
        <f t="shared" si="32"/>
        <v>2.6880576431279404E-6</v>
      </c>
    </row>
    <row r="275" spans="26:63" x14ac:dyDescent="0.2">
      <c r="Z275" s="1">
        <f t="shared" si="30"/>
        <v>272</v>
      </c>
      <c r="AA275" s="44" t="str">
        <f t="shared" si="31"/>
        <v>272M</v>
      </c>
      <c r="AB275" s="45">
        <f>_xll.qlCalendarAdvance(calendar,$AB$3,AA275,,,trigger)</f>
        <v>50558</v>
      </c>
      <c r="AC275" s="45">
        <f>_xll.qlInterestRateIndexMaturity($W$9,AB275,trigger)</f>
        <v>50741</v>
      </c>
      <c r="AD275" s="49">
        <f>_xll.qlTenorBasisValue($W$17,AB275,_xll.ohTrigger(trigger,$W$24))</f>
        <v>4.7727822730700588E-4</v>
      </c>
      <c r="AE275" s="49">
        <f>_xll.qlTenorBasisForwardRate($W$17,AB275,_xll.ohTrigger(trigger,$W$24))</f>
        <v>1.6220022213984692E-2</v>
      </c>
      <c r="AF275" s="49">
        <f>_xll.qlTenorBasisForwardRate2($W$17,AB275,AC275,_xll.ohTrigger(trigger,$W$24))</f>
        <v>1.6220022213984692E-2</v>
      </c>
      <c r="AG275" s="49">
        <f>_xll.qlIndexFixing($W$9,_xll.qlInterestRateIndexFixingDate($W$9,AB275,trigger),TRUE,trigger)</f>
        <v>1.6207984899877462E-2</v>
      </c>
      <c r="AH275" s="52">
        <f t="shared" si="28"/>
        <v>0.12037314107229274</v>
      </c>
      <c r="AI275" s="52">
        <f t="shared" si="29"/>
        <v>0.99925787314293246</v>
      </c>
      <c r="BG275" s="102">
        <f>_xll.qlCalendarAdvance(calendar,BG274,"1D",,,trigger)</f>
        <v>42663</v>
      </c>
      <c r="BH275" s="71">
        <f>_xll.qlTenorBasisForwardRate($W$17,BG275,_xll.ohTrigger(trigger,$W$24))</f>
        <v>4.9606964230683058E-4</v>
      </c>
      <c r="BI275" s="71">
        <f>_xll.qlTenorBasisForwardRate($W$17,BG275,_xll.ohTrigger(trigger,$W$24))*_xll.qlInterpolationInterpolate($AI$1,BG275,,trigger)</f>
        <v>4.4066524181488943E-4</v>
      </c>
      <c r="BJ275" s="71">
        <f>_xll.qlIndexFixing($W$9,_xll.qlInterestRateIndexFixingDate($W$9,BG275,trigger),TRUE,trigger)</f>
        <v>4.4343192753967657E-4</v>
      </c>
      <c r="BK275" s="1">
        <f t="shared" si="32"/>
        <v>2.7666857247871405E-6</v>
      </c>
    </row>
    <row r="276" spans="26:63" x14ac:dyDescent="0.2">
      <c r="Z276" s="1">
        <f t="shared" si="30"/>
        <v>273</v>
      </c>
      <c r="AA276" s="44" t="str">
        <f t="shared" si="31"/>
        <v>273M</v>
      </c>
      <c r="AB276" s="45">
        <f>_xll.qlCalendarAdvance(calendar,$AB$3,AA276,,,trigger)</f>
        <v>50588</v>
      </c>
      <c r="AC276" s="45">
        <f>_xll.qlInterestRateIndexMaturity($W$9,AB276,trigger)</f>
        <v>50773</v>
      </c>
      <c r="AD276" s="49">
        <f>_xll.qlTenorBasisValue($W$17,AB276,_xll.ohTrigger(trigger,$W$24))</f>
        <v>4.7345373811073939E-4</v>
      </c>
      <c r="AE276" s="49">
        <f>_xll.qlTenorBasisForwardRate($W$17,AB276,_xll.ohTrigger(trigger,$W$24))</f>
        <v>1.6172464060066005E-2</v>
      </c>
      <c r="AF276" s="49">
        <f>_xll.qlTenorBasisForwardRate2($W$17,AB276,AC276,_xll.ohTrigger(trigger,$W$24))</f>
        <v>1.6172464060066005E-2</v>
      </c>
      <c r="AG276" s="49">
        <f>_xll.qlIndexFixing($W$9,_xll.qlInterestRateIndexFixingDate($W$9,AB276,trigger),TRUE,trigger)</f>
        <v>1.6161638881167863E-2</v>
      </c>
      <c r="AH276" s="52">
        <f t="shared" si="28"/>
        <v>0.10825178898141857</v>
      </c>
      <c r="AI276" s="52">
        <f t="shared" si="29"/>
        <v>0.99933064133839244</v>
      </c>
      <c r="BG276" s="102">
        <f>_xll.qlCalendarAdvance(calendar,BG275,"1D",,,trigger)</f>
        <v>42664</v>
      </c>
      <c r="BH276" s="71">
        <f>_xll.qlTenorBasisForwardRate($W$17,BG276,_xll.ohTrigger(trigger,$W$24))</f>
        <v>4.9872893466897182E-4</v>
      </c>
      <c r="BI276" s="71">
        <f>_xll.qlTenorBasisForwardRate($W$17,BG276,_xll.ohTrigger(trigger,$W$24))*_xll.qlInterpolationInterpolate($AI$1,BG276,,trigger)</f>
        <v>4.4374021439284845E-4</v>
      </c>
      <c r="BJ276" s="71">
        <f>_xll.qlIndexFixing($W$9,_xll.qlInterestRateIndexFixingDate($W$9,BG276,trigger),TRUE,trigger)</f>
        <v>4.4655658281090481E-4</v>
      </c>
      <c r="BK276" s="1">
        <f t="shared" si="32"/>
        <v>2.8163684180563652E-6</v>
      </c>
    </row>
    <row r="277" spans="26:63" x14ac:dyDescent="0.2">
      <c r="Z277" s="1">
        <f t="shared" si="30"/>
        <v>274</v>
      </c>
      <c r="AA277" s="44" t="str">
        <f t="shared" si="31"/>
        <v>274M</v>
      </c>
      <c r="AB277" s="45">
        <f>_xll.qlCalendarAdvance(calendar,$AB$3,AA277,,,trigger)</f>
        <v>50619</v>
      </c>
      <c r="AC277" s="45">
        <f>_xll.qlInterestRateIndexMaturity($W$9,AB277,trigger)</f>
        <v>50803</v>
      </c>
      <c r="AD277" s="49">
        <f>_xll.qlTenorBasisValue($W$17,AB277,_xll.ohTrigger(trigger,$W$24))</f>
        <v>4.6954838382297229E-4</v>
      </c>
      <c r="AE277" s="49">
        <f>_xll.qlTenorBasisForwardRate($W$17,AB277,_xll.ohTrigger(trigger,$W$24))</f>
        <v>1.6125465512077653E-2</v>
      </c>
      <c r="AF277" s="49">
        <f>_xll.qlTenorBasisForwardRate2($W$17,AB277,AC277,_xll.ohTrigger(trigger,$W$24))</f>
        <v>1.6125465512077653E-2</v>
      </c>
      <c r="AG277" s="49">
        <f>_xll.qlIndexFixing($W$9,_xll.qlInterestRateIndexFixingDate($W$9,AB277,trigger),TRUE,trigger)</f>
        <v>1.6115990460387888E-2</v>
      </c>
      <c r="AH277" s="52">
        <f t="shared" si="28"/>
        <v>9.4750516897654236E-2</v>
      </c>
      <c r="AI277" s="52">
        <f t="shared" si="29"/>
        <v>0.9994124168581261</v>
      </c>
      <c r="BG277" s="102">
        <f>_xll.qlCalendarAdvance(calendar,BG276,"1D",,,trigger)</f>
        <v>42667</v>
      </c>
      <c r="BH277" s="71">
        <f>_xll.qlTenorBasisForwardRate($W$17,BG277,_xll.ohTrigger(trigger,$W$24))</f>
        <v>5.0671324267317203E-4</v>
      </c>
      <c r="BI277" s="71">
        <f>_xll.qlTenorBasisForwardRate($W$17,BG277,_xll.ohTrigger(trigger,$W$24))*_xll.qlInterpolationInterpolate($AI$1,BG277,,trigger)</f>
        <v>4.5301648337356957E-4</v>
      </c>
      <c r="BJ277" s="71">
        <f>_xll.qlIndexFixing($W$9,_xll.qlInterestRateIndexFixingDate($W$9,BG277,trigger),TRUE,trigger)</f>
        <v>4.5577789757147291E-4</v>
      </c>
      <c r="BK277" s="1">
        <f t="shared" si="32"/>
        <v>2.761414197903348E-6</v>
      </c>
    </row>
    <row r="278" spans="26:63" x14ac:dyDescent="0.2">
      <c r="Z278" s="1">
        <f t="shared" si="30"/>
        <v>275</v>
      </c>
      <c r="AA278" s="44" t="str">
        <f t="shared" si="31"/>
        <v>275M</v>
      </c>
      <c r="AB278" s="45">
        <f>_xll.qlCalendarAdvance(calendar,$AB$3,AA278,,,trigger)</f>
        <v>50650</v>
      </c>
      <c r="AC278" s="45">
        <f>_xll.qlInterestRateIndexMaturity($W$9,AB278,trigger)</f>
        <v>50831</v>
      </c>
      <c r="AD278" s="49">
        <f>_xll.qlTenorBasisValue($W$17,AB278,_xll.ohTrigger(trigger,$W$24))</f>
        <v>4.6568992397600035E-4</v>
      </c>
      <c r="AE278" s="49">
        <f>_xll.qlTenorBasisForwardRate($W$17,AB278,_xll.ohTrigger(trigger,$W$24))</f>
        <v>1.608013388469574E-2</v>
      </c>
      <c r="AF278" s="49">
        <f>_xll.qlTenorBasisForwardRate2($W$17,AB278,AC278,_xll.ohTrigger(trigger,$W$24))</f>
        <v>1.608013388469574E-2</v>
      </c>
      <c r="AG278" s="49">
        <f>_xll.qlIndexFixing($W$9,_xll.qlInterestRateIndexFixingDate($W$9,AB278,trigger),TRUE,trigger)</f>
        <v>1.6072116809144249E-2</v>
      </c>
      <c r="AH278" s="52">
        <f t="shared" si="28"/>
        <v>8.0170755514911984E-2</v>
      </c>
      <c r="AI278" s="52">
        <f t="shared" si="29"/>
        <v>0.99950142980095946</v>
      </c>
      <c r="BG278" s="102">
        <f>_xll.qlCalendarAdvance(calendar,BG277,"1D",,,trigger)</f>
        <v>42668</v>
      </c>
      <c r="BH278" s="71">
        <f>_xll.qlTenorBasisForwardRate($W$17,BG278,_xll.ohTrigger(trigger,$W$24))</f>
        <v>5.0937566843127372E-4</v>
      </c>
      <c r="BI278" s="71">
        <f>_xll.qlTenorBasisForwardRate($W$17,BG278,_xll.ohTrigger(trigger,$W$24))*_xll.qlInterpolationInterpolate($AI$1,BG278,,trigger)</f>
        <v>4.5612467217876759E-4</v>
      </c>
      <c r="BJ278" s="71">
        <f>_xll.qlIndexFixing($W$9,_xll.qlInterestRateIndexFixingDate($W$9,BG278,trigger),TRUE,trigger)</f>
        <v>4.587896949631759E-4</v>
      </c>
      <c r="BK278" s="1">
        <f t="shared" si="32"/>
        <v>2.6650227844083143E-6</v>
      </c>
    </row>
    <row r="279" spans="26:63" x14ac:dyDescent="0.2">
      <c r="Z279" s="1">
        <f t="shared" si="30"/>
        <v>276</v>
      </c>
      <c r="AA279" s="44" t="str">
        <f t="shared" si="31"/>
        <v>276M</v>
      </c>
      <c r="AB279" s="45">
        <f>_xll.qlCalendarAdvance(calendar,$AB$3,AA279,,,trigger)</f>
        <v>50682</v>
      </c>
      <c r="AC279" s="45">
        <f>_xll.qlInterestRateIndexMaturity($W$9,AB279,trigger)</f>
        <v>50864</v>
      </c>
      <c r="AD279" s="49">
        <f>_xll.qlTenorBasisValue($W$17,AB279,_xll.ohTrigger(trigger,$W$24))</f>
        <v>4.6175566663155492E-4</v>
      </c>
      <c r="AE279" s="49">
        <f>_xll.qlTenorBasisForwardRate($W$17,AB279,_xll.ohTrigger(trigger,$W$24))</f>
        <v>1.6032831523956931E-2</v>
      </c>
      <c r="AF279" s="49">
        <f>_xll.qlTenorBasisForwardRate2($W$17,AB279,AC279,_xll.ohTrigger(trigger,$W$24))</f>
        <v>1.6032831523956931E-2</v>
      </c>
      <c r="AG279" s="49">
        <f>_xll.qlIndexFixing($W$9,_xll.qlInterestRateIndexFixingDate($W$9,AB279,trigger),TRUE,trigger)</f>
        <v>1.6026612371698258E-2</v>
      </c>
      <c r="AH279" s="52">
        <f t="shared" si="28"/>
        <v>6.2191522586726999E-2</v>
      </c>
      <c r="AI279" s="52">
        <f t="shared" si="29"/>
        <v>0.99961209894525616</v>
      </c>
      <c r="BG279" s="102">
        <f>_xll.qlCalendarAdvance(calendar,BG278,"1D",,,trigger)</f>
        <v>42669</v>
      </c>
      <c r="BH279" s="71">
        <f>_xll.qlTenorBasisForwardRate($W$17,BG279,_xll.ohTrigger(trigger,$W$24))</f>
        <v>5.1203800447608349E-4</v>
      </c>
      <c r="BI279" s="71">
        <f>_xll.qlTenorBasisForwardRate($W$17,BG279,_xll.ohTrigger(trigger,$W$24))*_xll.qlInterpolationInterpolate($AI$1,BG279,,trigger)</f>
        <v>4.5924038977954401E-4</v>
      </c>
      <c r="BJ279" s="71">
        <f>_xll.qlIndexFixing($W$9,_xll.qlInterestRateIndexFixingDate($W$9,BG279,trigger),TRUE,trigger)</f>
        <v>4.617649669796271E-4</v>
      </c>
      <c r="BK279" s="1">
        <f t="shared" si="32"/>
        <v>2.5245772000830904E-6</v>
      </c>
    </row>
    <row r="280" spans="26:63" x14ac:dyDescent="0.2">
      <c r="Z280" s="1">
        <f t="shared" si="30"/>
        <v>277</v>
      </c>
      <c r="AA280" s="44" t="str">
        <f t="shared" si="31"/>
        <v>277M</v>
      </c>
      <c r="AB280" s="45">
        <f>_xll.qlCalendarAdvance(calendar,$AB$3,AA280,,,trigger)</f>
        <v>50711</v>
      </c>
      <c r="AC280" s="45">
        <f>_xll.qlInterestRateIndexMaturity($W$9,AB280,trigger)</f>
        <v>50892</v>
      </c>
      <c r="AD280" s="49">
        <f>_xll.qlTenorBasisValue($W$17,AB280,_xll.ohTrigger(trigger,$W$24))</f>
        <v>4.5823250938534476E-4</v>
      </c>
      <c r="AE280" s="49">
        <f>_xll.qlTenorBasisForwardRate($W$17,AB280,_xll.ohTrigger(trigger,$W$24))</f>
        <v>1.5991558732694672E-2</v>
      </c>
      <c r="AF280" s="49">
        <f>_xll.qlTenorBasisForwardRate2($W$17,AB280,AC280,_xll.ohTrigger(trigger,$W$24))</f>
        <v>1.5991558732694672E-2</v>
      </c>
      <c r="AG280" s="49">
        <f>_xll.qlIndexFixing($W$9,_xll.qlInterestRateIndexFixingDate($W$9,AB280,trigger),TRUE,trigger)</f>
        <v>1.598707060877487E-2</v>
      </c>
      <c r="AH280" s="52">
        <f t="shared" si="28"/>
        <v>4.4881239198019118E-2</v>
      </c>
      <c r="AI280" s="52">
        <f t="shared" si="29"/>
        <v>0.99971934418684116</v>
      </c>
      <c r="BG280" s="102">
        <f>_xll.qlCalendarAdvance(calendar,BG279,"1D",,,trigger)</f>
        <v>42670</v>
      </c>
      <c r="BH280" s="71">
        <f>_xll.qlTenorBasisForwardRate($W$17,BG280,_xll.ohTrigger(trigger,$W$24))</f>
        <v>5.1470001237986253E-4</v>
      </c>
      <c r="BI280" s="71">
        <f>_xll.qlTenorBasisForwardRate($W$17,BG280,_xll.ohTrigger(trigger,$W$24))*_xll.qlInterpolationInterpolate($AI$1,BG280,,trigger)</f>
        <v>4.6236342160776642E-4</v>
      </c>
      <c r="BJ280" s="71">
        <f>_xll.qlIndexFixing($W$9,_xll.qlInterestRateIndexFixingDate($W$9,BG280,trigger),TRUE,trigger)</f>
        <v>4.6470039484260714E-4</v>
      </c>
      <c r="BK280" s="1">
        <f t="shared" si="32"/>
        <v>2.3369732348407259E-6</v>
      </c>
    </row>
    <row r="281" spans="26:63" x14ac:dyDescent="0.2">
      <c r="Z281" s="1">
        <f t="shared" si="30"/>
        <v>278</v>
      </c>
      <c r="AA281" s="44" t="str">
        <f t="shared" si="31"/>
        <v>278M</v>
      </c>
      <c r="AB281" s="45">
        <f>_xll.qlCalendarAdvance(calendar,$AB$3,AA281,,,trigger)</f>
        <v>50741</v>
      </c>
      <c r="AC281" s="45">
        <f>_xll.qlInterestRateIndexMaturity($W$9,AB281,trigger)</f>
        <v>50923</v>
      </c>
      <c r="AD281" s="49">
        <f>_xll.qlTenorBasisValue($W$17,AB281,_xll.ohTrigger(trigger,$W$24))</f>
        <v>4.5462971641414937E-4</v>
      </c>
      <c r="AE281" s="49">
        <f>_xll.qlTenorBasisForwardRate($W$17,AB281,_xll.ohTrigger(trigger,$W$24))</f>
        <v>1.5949113991951275E-2</v>
      </c>
      <c r="AF281" s="49">
        <f>_xll.qlTenorBasisForwardRate2($W$17,AB281,AC281,_xll.ohTrigger(trigger,$W$24))</f>
        <v>1.5949113991951275E-2</v>
      </c>
      <c r="AG281" s="49">
        <f>_xll.qlIndexFixing($W$9,_xll.qlInterestRateIndexFixingDate($W$9,AB281,trigger),TRUE,trigger)</f>
        <v>1.5946650889964286E-2</v>
      </c>
      <c r="AH281" s="52">
        <f t="shared" si="28"/>
        <v>2.4631019869894577E-2</v>
      </c>
      <c r="AI281" s="52">
        <f t="shared" si="29"/>
        <v>0.99984556496440913</v>
      </c>
      <c r="BG281" s="102">
        <f>_xll.qlCalendarAdvance(calendar,BG280,"1D",,,trigger)</f>
        <v>42671</v>
      </c>
      <c r="BH281" s="71">
        <f>_xll.qlTenorBasisForwardRate($W$17,BG281,_xll.ohTrigger(trigger,$W$24))</f>
        <v>5.1736192069209768E-4</v>
      </c>
      <c r="BI281" s="71">
        <f>_xll.qlTenorBasisForwardRate($W$17,BG281,_xll.ohTrigger(trigger,$W$24))*_xll.qlInterpolationInterpolate($AI$1,BG281,,trigger)</f>
        <v>4.6549397189301917E-4</v>
      </c>
      <c r="BJ281" s="71">
        <f>_xll.qlIndexFixing($W$9,_xll.qlInterestRateIndexFixingDate($W$9,BG281,trigger),TRUE,trigger)</f>
        <v>4.6759266256770601E-4</v>
      </c>
      <c r="BK281" s="1">
        <f t="shared" si="32"/>
        <v>2.0986906746868418E-6</v>
      </c>
    </row>
    <row r="282" spans="26:63" x14ac:dyDescent="0.2">
      <c r="Z282" s="1">
        <f t="shared" si="30"/>
        <v>279</v>
      </c>
      <c r="AA282" s="44" t="str">
        <f t="shared" si="31"/>
        <v>279M</v>
      </c>
      <c r="AB282" s="45">
        <f>_xll.qlCalendarAdvance(calendar,$AB$3,AA282,,,trigger)</f>
        <v>50773</v>
      </c>
      <c r="AC282" s="45">
        <f>_xll.qlInterestRateIndexMaturity($W$9,AB282,trigger)</f>
        <v>50955</v>
      </c>
      <c r="AD282" s="49">
        <f>_xll.qlTenorBasisValue($W$17,AB282,_xll.ohTrigger(trigger,$W$24))</f>
        <v>4.508331658516693E-4</v>
      </c>
      <c r="AE282" s="49">
        <f>_xll.qlTenorBasisForwardRate($W$17,AB282,_xll.ohTrigger(trigger,$W$24))</f>
        <v>1.5905280263426132E-2</v>
      </c>
      <c r="AF282" s="49">
        <f>_xll.qlTenorBasisForwardRate2($W$17,AB282,AC282,_xll.ohTrigger(trigger,$W$24))</f>
        <v>1.5905280263426132E-2</v>
      </c>
      <c r="AG282" s="49">
        <f>_xll.qlIndexFixing($W$9,_xll.qlInterestRateIndexFixingDate($W$9,AB282,trigger),TRUE,trigger)</f>
        <v>1.5905127475590124E-2</v>
      </c>
      <c r="AH282" s="52">
        <f t="shared" si="28"/>
        <v>1.5278783600802814E-3</v>
      </c>
      <c r="AI282" s="52">
        <f t="shared" si="29"/>
        <v>0.99999039389224975</v>
      </c>
      <c r="BG282" s="102">
        <f>_xll.qlCalendarAdvance(calendar,BG281,"1D",,,trigger)</f>
        <v>42674</v>
      </c>
      <c r="BH282" s="71">
        <f>_xll.qlTenorBasisForwardRate($W$17,BG282,_xll.ohTrigger(trigger,$W$24))</f>
        <v>5.2115538321945685E-4</v>
      </c>
      <c r="BI282" s="71">
        <f>_xll.qlTenorBasisForwardRate($W$17,BG282,_xll.ohTrigger(trigger,$W$24))*_xll.qlInterpolationInterpolate($AI$1,BG282,,trigger)</f>
        <v>4.7114132856538601E-4</v>
      </c>
      <c r="BJ282" s="71">
        <f>_xll.qlIndexFixing($W$9,_xll.qlInterestRateIndexFixingDate($W$9,BG282,trigger),TRUE,trigger)</f>
        <v>4.704146050401077E-4</v>
      </c>
      <c r="BK282" s="1">
        <f t="shared" si="32"/>
        <v>-7.2672352527831116E-7</v>
      </c>
    </row>
    <row r="283" spans="26:63" x14ac:dyDescent="0.2">
      <c r="Z283" s="1">
        <f t="shared" si="30"/>
        <v>280</v>
      </c>
      <c r="AA283" s="44" t="str">
        <f t="shared" si="31"/>
        <v>280M</v>
      </c>
      <c r="AB283" s="45">
        <f>_xll.qlCalendarAdvance(calendar,$AB$3,AA283,,,trigger)</f>
        <v>50803</v>
      </c>
      <c r="AC283" s="45">
        <f>_xll.qlInterestRateIndexMaturity($W$9,AB283,trigger)</f>
        <v>50984</v>
      </c>
      <c r="AD283" s="49">
        <f>_xll.qlTenorBasisValue($W$17,AB283,_xll.ohTrigger(trigger,$W$24))</f>
        <v>4.4731697109281018E-4</v>
      </c>
      <c r="AE283" s="49">
        <f>_xll.qlTenorBasisForwardRate($W$17,AB283,_xll.ohTrigger(trigger,$W$24))</f>
        <v>1.5865511921529747E-2</v>
      </c>
      <c r="AF283" s="49">
        <f>_xll.qlTenorBasisForwardRate2($W$17,AB283,AC283,_xll.ohTrigger(trigger,$W$24))</f>
        <v>1.5865511921529747E-2</v>
      </c>
      <c r="AG283" s="49">
        <f>_xll.qlIndexFixing($W$9,_xll.qlInterestRateIndexFixingDate($W$9,AB283,trigger),TRUE,trigger)</f>
        <v>1.5867659346533093E-2</v>
      </c>
      <c r="AH283" s="52">
        <f t="shared" si="28"/>
        <v>-2.1474250033459708E-2</v>
      </c>
      <c r="AI283" s="52">
        <f t="shared" si="29"/>
        <v>1.0001353517626137</v>
      </c>
      <c r="BG283" s="102">
        <f>_xll.qlCalendarAdvance(calendar,BG282,"1D",,,trigger)</f>
        <v>42675</v>
      </c>
      <c r="BH283" s="71">
        <f>_xll.qlTenorBasisForwardRate($W$17,BG283,_xll.ohTrigger(trigger,$W$24))</f>
        <v>5.2801559838817924E-4</v>
      </c>
      <c r="BI283" s="71">
        <f>_xll.qlTenorBasisForwardRate($W$17,BG283,_xll.ohTrigger(trigger,$W$24))*_xll.qlInterpolationInterpolate($AI$1,BG283,,trigger)</f>
        <v>4.7809772384160739E-4</v>
      </c>
      <c r="BJ283" s="71">
        <f>_xll.qlIndexFixing($W$9,_xll.qlInterestRateIndexFixingDate($W$9,BG283,trigger),TRUE,trigger)</f>
        <v>4.7866391016771658E-4</v>
      </c>
      <c r="BK283" s="1">
        <f t="shared" si="32"/>
        <v>5.6618632610918544E-7</v>
      </c>
    </row>
    <row r="284" spans="26:63" x14ac:dyDescent="0.2">
      <c r="Z284" s="1">
        <f t="shared" si="30"/>
        <v>281</v>
      </c>
      <c r="AA284" s="44" t="str">
        <f t="shared" si="31"/>
        <v>281M</v>
      </c>
      <c r="AB284" s="45">
        <f>_xll.qlCalendarAdvance(calendar,$AB$3,AA284,,,trigger)</f>
        <v>50831</v>
      </c>
      <c r="AC284" s="45">
        <f>_xll.qlInterestRateIndexMaturity($W$9,AB284,trigger)</f>
        <v>51015</v>
      </c>
      <c r="AD284" s="49">
        <f>_xll.qlTenorBasisValue($W$17,AB284,_xll.ohTrigger(trigger,$W$24))</f>
        <v>4.4407240953856376E-4</v>
      </c>
      <c r="AE284" s="49">
        <f>_xll.qlTenorBasisForwardRate($W$17,AB284,_xll.ohTrigger(trigger,$W$24))</f>
        <v>1.5828189714092264E-2</v>
      </c>
      <c r="AF284" s="49">
        <f>_xll.qlTenorBasisForwardRate2($W$17,AB284,AC284,_xll.ohTrigger(trigger,$W$24))</f>
        <v>1.5828189714092264E-2</v>
      </c>
      <c r="AG284" s="49">
        <f>_xll.qlIndexFixing($W$9,_xll.qlInterestRateIndexFixingDate($W$9,AB284,trigger),TRUE,trigger)</f>
        <v>1.5832818533171603E-2</v>
      </c>
      <c r="AH284" s="52">
        <f t="shared" si="28"/>
        <v>-4.628819079338653E-2</v>
      </c>
      <c r="AI284" s="52">
        <f t="shared" si="29"/>
        <v>1.0002924414707526</v>
      </c>
      <c r="BG284" s="102">
        <f>_xll.qlCalendarAdvance(calendar,BG283,"1D",,,trigger)</f>
        <v>42676</v>
      </c>
      <c r="BH284" s="71">
        <f>_xll.qlTenorBasisForwardRate($W$17,BG284,_xll.ohTrigger(trigger,$W$24))</f>
        <v>5.2928117292055411E-4</v>
      </c>
      <c r="BI284" s="71">
        <f>_xll.qlTenorBasisForwardRate($W$17,BG284,_xll.ohTrigger(trigger,$W$24))*_xll.qlInterpolationInterpolate($AI$1,BG284,,trigger)</f>
        <v>4.7999999999996483E-4</v>
      </c>
      <c r="BJ284" s="71">
        <f>_xll.qlIndexFixing($W$9,_xll.qlInterestRateIndexFixingDate($W$9,BG284,trigger),TRUE,trigger)</f>
        <v>4.7999999999996483E-4</v>
      </c>
      <c r="BK284" s="1">
        <f t="shared" si="32"/>
        <v>0</v>
      </c>
    </row>
    <row r="285" spans="26:63" x14ac:dyDescent="0.2">
      <c r="Z285" s="1">
        <f t="shared" si="30"/>
        <v>282</v>
      </c>
      <c r="AA285" s="44" t="str">
        <f t="shared" si="31"/>
        <v>282M</v>
      </c>
      <c r="AB285" s="45">
        <f>_xll.qlCalendarAdvance(calendar,$AB$3,AA285,,,trigger)</f>
        <v>50864</v>
      </c>
      <c r="AC285" s="45">
        <f>_xll.qlInterestRateIndexMaturity($W$9,AB285,trigger)</f>
        <v>51047</v>
      </c>
      <c r="AD285" s="49">
        <f>_xll.qlTenorBasisValue($W$17,AB285,_xll.ohTrigger(trigger,$W$24))</f>
        <v>4.4029411722428609E-4</v>
      </c>
      <c r="AE285" s="49">
        <f>_xll.qlTenorBasisForwardRate($W$17,AB285,_xll.ohTrigger(trigger,$W$24))</f>
        <v>1.5786663123044602E-2</v>
      </c>
      <c r="AF285" s="49">
        <f>_xll.qlTenorBasisForwardRate2($W$17,AB285,AC285,_xll.ohTrigger(trigger,$W$24))</f>
        <v>1.5786663123044602E-2</v>
      </c>
      <c r="AG285" s="49">
        <f>_xll.qlIndexFixing($W$9,_xll.qlInterestRateIndexFixingDate($W$9,AB285,trigger),TRUE,trigger)</f>
        <v>1.5794210320586935E-2</v>
      </c>
      <c r="AH285" s="52">
        <f t="shared" si="28"/>
        <v>-7.5471975423332949E-2</v>
      </c>
      <c r="AI285" s="52">
        <f t="shared" si="29"/>
        <v>1.0004780742759574</v>
      </c>
      <c r="BG285" s="102">
        <f>_xll.qlCalendarAdvance(calendar,BG284,"1D",,,trigger)</f>
        <v>42677</v>
      </c>
      <c r="BH285" s="71">
        <f>_xll.qlTenorBasisForwardRate($W$17,BG285,_xll.ohTrigger(trigger,$W$24))</f>
        <v>5.3194863596569761E-4</v>
      </c>
      <c r="BI285" s="71">
        <f>_xll.qlTenorBasisForwardRate($W$17,BG285,_xll.ohTrigger(trigger,$W$24))*_xll.qlInterpolationInterpolate($AI$1,BG285,,trigger)</f>
        <v>4.8252519932088535E-4</v>
      </c>
      <c r="BJ285" s="71">
        <f>_xll.qlIndexFixing($W$9,_xll.qlInterestRateIndexFixingDate($W$9,BG285,trigger),TRUE,trigger)</f>
        <v>4.8278112105540447E-4</v>
      </c>
      <c r="BK285" s="1">
        <f t="shared" si="32"/>
        <v>2.559217345191175E-7</v>
      </c>
    </row>
    <row r="286" spans="26:63" x14ac:dyDescent="0.2">
      <c r="Z286" s="1">
        <f t="shared" si="30"/>
        <v>283</v>
      </c>
      <c r="AA286" s="44" t="str">
        <f t="shared" si="31"/>
        <v>283M</v>
      </c>
      <c r="AB286" s="45">
        <f>_xll.qlCalendarAdvance(calendar,$AB$3,AA286,,,trigger)</f>
        <v>50892</v>
      </c>
      <c r="AC286" s="45">
        <f>_xll.qlInterestRateIndexMaturity($W$9,AB286,trigger)</f>
        <v>51076</v>
      </c>
      <c r="AD286" s="49">
        <f>_xll.qlTenorBasisValue($W$17,AB286,_xll.ohTrigger(trigger,$W$24))</f>
        <v>4.3712663544272278E-4</v>
      </c>
      <c r="AE286" s="49">
        <f>_xll.qlTenorBasisForwardRate($W$17,AB286,_xll.ohTrigger(trigger,$W$24))</f>
        <v>1.5751952688819557E-2</v>
      </c>
      <c r="AF286" s="49">
        <f>_xll.qlTenorBasisForwardRate2($W$17,AB286,AC286,_xll.ohTrigger(trigger,$W$24))</f>
        <v>1.5751952688819557E-2</v>
      </c>
      <c r="AG286" s="49">
        <f>_xll.qlIndexFixing($W$9,_xll.qlInterestRateIndexFixingDate($W$9,AB286,trigger),TRUE,trigger)</f>
        <v>1.576223865849339E-2</v>
      </c>
      <c r="AH286" s="52">
        <f t="shared" si="28"/>
        <v>-0.10285969673833051</v>
      </c>
      <c r="AI286" s="52">
        <f t="shared" si="29"/>
        <v>1.0006529964809463</v>
      </c>
      <c r="BG286" s="102">
        <f>_xll.qlCalendarAdvance(calendar,BG285,"1D",,,trigger)</f>
        <v>42678</v>
      </c>
      <c r="BH286" s="71">
        <f>_xll.qlTenorBasisForwardRate($W$17,BG286,_xll.ohTrigger(trigger,$W$24))</f>
        <v>5.3461845792920556E-4</v>
      </c>
      <c r="BI286" s="71">
        <f>_xll.qlTenorBasisForwardRate($W$17,BG286,_xll.ohTrigger(trigger,$W$24))*_xll.qlInterpolationInterpolate($AI$1,BG286,,trigger)</f>
        <v>4.8505360297046543E-4</v>
      </c>
      <c r="BJ286" s="71">
        <f>_xll.qlIndexFixing($W$9,_xll.qlInterestRateIndexFixingDate($W$9,BG286,trigger),TRUE,trigger)</f>
        <v>4.8552423072233223E-4</v>
      </c>
      <c r="BK286" s="1">
        <f t="shared" si="32"/>
        <v>4.7062775186679229E-7</v>
      </c>
    </row>
    <row r="287" spans="26:63" x14ac:dyDescent="0.2">
      <c r="Z287" s="1">
        <f t="shared" si="30"/>
        <v>284</v>
      </c>
      <c r="AA287" s="44" t="str">
        <f t="shared" si="31"/>
        <v>284M</v>
      </c>
      <c r="AB287" s="45">
        <f>_xll.qlCalendarAdvance(calendar,$AB$3,AA287,,,trigger)</f>
        <v>50923</v>
      </c>
      <c r="AC287" s="45">
        <f>_xll.qlInterestRateIndexMaturity($W$9,AB287,trigger)</f>
        <v>51106</v>
      </c>
      <c r="AD287" s="49">
        <f>_xll.qlTenorBasisValue($W$17,AB287,_xll.ohTrigger(trigger,$W$24))</f>
        <v>4.3366040402975425E-4</v>
      </c>
      <c r="AE287" s="49">
        <f>_xll.qlTenorBasisForwardRate($W$17,AB287,_xll.ohTrigger(trigger,$W$24))</f>
        <v>1.5715136663197161E-2</v>
      </c>
      <c r="AF287" s="49">
        <f>_xll.qlTenorBasisForwardRate2($W$17,AB287,AC287,_xll.ohTrigger(trigger,$W$24))</f>
        <v>1.5715136663197161E-2</v>
      </c>
      <c r="AG287" s="49">
        <f>_xll.qlIndexFixing($W$9,_xll.qlInterestRateIndexFixingDate($W$9,AB287,trigger),TRUE,trigger)</f>
        <v>1.5728528016497292E-2</v>
      </c>
      <c r="AH287" s="52">
        <f t="shared" si="28"/>
        <v>-0.13391353300130221</v>
      </c>
      <c r="AI287" s="52">
        <f t="shared" si="29"/>
        <v>1.0008521308841998</v>
      </c>
      <c r="BG287" s="102">
        <f>_xll.qlCalendarAdvance(calendar,BG286,"1D",,,trigger)</f>
        <v>42681</v>
      </c>
      <c r="BH287" s="71">
        <f>_xll.qlTenorBasisForwardRate($W$17,BG287,_xll.ohTrigger(trigger,$W$24))</f>
        <v>5.4405431786466523E-4</v>
      </c>
      <c r="BI287" s="71">
        <f>_xll.qlTenorBasisForwardRate($W$17,BG287,_xll.ohTrigger(trigger,$W$24))*_xll.qlInterpolationInterpolate($AI$1,BG287,,trigger)</f>
        <v>4.9394020978229375E-4</v>
      </c>
      <c r="BJ287" s="71">
        <f>_xll.qlIndexFixing($W$9,_xll.qlInterestRateIndexFixingDate($W$9,BG287,trigger),TRUE,trigger)</f>
        <v>4.9403643222038275E-4</v>
      </c>
      <c r="BK287" s="1">
        <f t="shared" si="32"/>
        <v>9.622243808899214E-8</v>
      </c>
    </row>
    <row r="288" spans="26:63" x14ac:dyDescent="0.2">
      <c r="Z288" s="1">
        <f t="shared" si="30"/>
        <v>285</v>
      </c>
      <c r="AA288" s="44" t="str">
        <f t="shared" si="31"/>
        <v>285M</v>
      </c>
      <c r="AB288" s="45">
        <f>_xll.qlCalendarAdvance(calendar,$AB$3,AA288,,,trigger)</f>
        <v>50955</v>
      </c>
      <c r="AC288" s="45">
        <f>_xll.qlInterestRateIndexMaturity($W$9,AB288,trigger)</f>
        <v>51139</v>
      </c>
      <c r="AD288" s="49">
        <f>_xll.qlTenorBasisValue($W$17,AB288,_xll.ohTrigger(trigger,$W$24))</f>
        <v>4.3012666508828579E-4</v>
      </c>
      <c r="AE288" s="49">
        <f>_xll.qlTenorBasisForwardRate($W$17,AB288,_xll.ohTrigger(trigger,$W$24))</f>
        <v>1.5677903408759231E-2</v>
      </c>
      <c r="AF288" s="49">
        <f>_xll.qlTenorBasisForwardRate2($W$17,AB288,AC288,_xll.ohTrigger(trigger,$W$24))</f>
        <v>1.5677903408759231E-2</v>
      </c>
      <c r="AG288" s="49">
        <f>_xll.qlIndexFixing($W$9,_xll.qlInterestRateIndexFixingDate($W$9,AB288,trigger),TRUE,trigger)</f>
        <v>1.5694821015140231E-2</v>
      </c>
      <c r="AH288" s="52">
        <f t="shared" si="28"/>
        <v>-0.16917606380999206</v>
      </c>
      <c r="AI288" s="52">
        <f t="shared" si="29"/>
        <v>1.001079073262535</v>
      </c>
      <c r="BG288" s="102">
        <f>_xll.qlCalendarAdvance(calendar,BG287,"1D",,,trigger)</f>
        <v>42682</v>
      </c>
      <c r="BH288" s="71">
        <f>_xll.qlTenorBasisForwardRate($W$17,BG288,_xll.ohTrigger(trigger,$W$24))</f>
        <v>5.4532898260056903E-4</v>
      </c>
      <c r="BI288" s="71">
        <f>_xll.qlTenorBasisForwardRate($W$17,BG288,_xll.ohTrigger(trigger,$W$24))*_xll.qlInterpolationInterpolate($AI$1,BG288,,trigger)</f>
        <v>4.9520623380381993E-4</v>
      </c>
      <c r="BJ288" s="71">
        <f>_xll.qlIndexFixing($W$9,_xll.qlInterestRateIndexFixingDate($W$9,BG288,trigger),TRUE,trigger)</f>
        <v>4.9617623101409899E-4</v>
      </c>
      <c r="BK288" s="1">
        <f t="shared" si="32"/>
        <v>9.6999721027905741E-7</v>
      </c>
    </row>
    <row r="289" spans="26:63" x14ac:dyDescent="0.2">
      <c r="Z289" s="1">
        <f t="shared" si="30"/>
        <v>286</v>
      </c>
      <c r="AA289" s="44" t="str">
        <f t="shared" si="31"/>
        <v>286M</v>
      </c>
      <c r="AB289" s="45">
        <f>_xll.qlCalendarAdvance(calendar,$AB$3,AA289,,,trigger)</f>
        <v>50984</v>
      </c>
      <c r="AC289" s="45">
        <f>_xll.qlInterestRateIndexMaturity($W$9,AB289,trigger)</f>
        <v>51168</v>
      </c>
      <c r="AD289" s="49">
        <f>_xll.qlTenorBasisValue($W$17,AB289,_xll.ohTrigger(trigger,$W$24))</f>
        <v>4.2696267796842388E-4</v>
      </c>
      <c r="AE289" s="49">
        <f>_xll.qlTenorBasisForwardRate($W$17,AB289,_xll.ohTrigger(trigger,$W$24))</f>
        <v>1.5645468594798932E-2</v>
      </c>
      <c r="AF289" s="49">
        <f>_xll.qlTenorBasisForwardRate2($W$17,AB289,AC289,_xll.ohTrigger(trigger,$W$24))</f>
        <v>1.5645468594798932E-2</v>
      </c>
      <c r="AG289" s="49">
        <f>_xll.qlIndexFixing($W$9,_xll.qlInterestRateIndexFixingDate($W$9,AB289,trigger),TRUE,trigger)</f>
        <v>1.5665714359318145E-2</v>
      </c>
      <c r="AH289" s="52">
        <f t="shared" si="28"/>
        <v>-0.20245764519213894</v>
      </c>
      <c r="AI289" s="52">
        <f t="shared" si="29"/>
        <v>1.0012940337578604</v>
      </c>
      <c r="BG289" s="102">
        <f>_xll.qlCalendarAdvance(calendar,BG288,"1D",,,trigger)</f>
        <v>42683</v>
      </c>
      <c r="BH289" s="71">
        <f>_xll.qlTenorBasisForwardRate($W$17,BG289,_xll.ohTrigger(trigger,$W$24))</f>
        <v>5.4801637081396809E-4</v>
      </c>
      <c r="BI289" s="71">
        <f>_xll.qlTenorBasisForwardRate($W$17,BG289,_xll.ohTrigger(trigger,$W$24))*_xll.qlInterpolationInterpolate($AI$1,BG289,,trigger)</f>
        <v>4.9775592411476269E-4</v>
      </c>
      <c r="BJ289" s="71">
        <f>_xll.qlIndexFixing($W$9,_xll.qlInterestRateIndexFixingDate($W$9,BG289,trigger),TRUE,trigger)</f>
        <v>4.9877394296417689E-4</v>
      </c>
      <c r="BK289" s="1">
        <f t="shared" si="32"/>
        <v>1.0180188494141994E-6</v>
      </c>
    </row>
    <row r="290" spans="26:63" x14ac:dyDescent="0.2">
      <c r="Z290" s="1">
        <f t="shared" si="30"/>
        <v>287</v>
      </c>
      <c r="AA290" s="44" t="str">
        <f t="shared" si="31"/>
        <v>287M</v>
      </c>
      <c r="AB290" s="45">
        <f>_xll.qlCalendarAdvance(calendar,$AB$3,AA290,,,trigger)</f>
        <v>51015</v>
      </c>
      <c r="AC290" s="45">
        <f>_xll.qlInterestRateIndexMaturity($W$9,AB290,trigger)</f>
        <v>51197</v>
      </c>
      <c r="AD290" s="49">
        <f>_xll.qlTenorBasisValue($W$17,AB290,_xll.ohTrigger(trigger,$W$24))</f>
        <v>4.2362049518704988E-4</v>
      </c>
      <c r="AE290" s="49">
        <f>_xll.qlTenorBasisForwardRate($W$17,AB290,_xll.ohTrigger(trigger,$W$24))</f>
        <v>1.5612322970707457E-2</v>
      </c>
      <c r="AF290" s="49">
        <f>_xll.qlTenorBasisForwardRate2($W$17,AB290,AC290,_xll.ohTrigger(trigger,$W$24))</f>
        <v>1.5612322970707457E-2</v>
      </c>
      <c r="AG290" s="49">
        <f>_xll.qlIndexFixing($W$9,_xll.qlInterestRateIndexFixingDate($W$9,AB290,trigger),TRUE,trigger)</f>
        <v>1.5636189059938056E-2</v>
      </c>
      <c r="AH290" s="52">
        <f t="shared" si="28"/>
        <v>-0.23866089230599463</v>
      </c>
      <c r="AI290" s="52">
        <f t="shared" si="29"/>
        <v>1.0015286699663706</v>
      </c>
      <c r="BG290" s="102">
        <f>_xll.qlCalendarAdvance(calendar,BG289,"1D",,,trigger)</f>
        <v>42684</v>
      </c>
      <c r="BH290" s="71">
        <f>_xll.qlTenorBasisForwardRate($W$17,BG290,_xll.ohTrigger(trigger,$W$24))</f>
        <v>5.5070845535467217E-4</v>
      </c>
      <c r="BI290" s="71">
        <f>_xll.qlTenorBasisForwardRate($W$17,BG290,_xll.ohTrigger(trigger,$W$24))*_xll.qlInterpolationInterpolate($AI$1,BG290,,trigger)</f>
        <v>5.0031095302943338E-4</v>
      </c>
      <c r="BJ290" s="71">
        <f>_xll.qlIndexFixing($W$9,_xll.qlInterestRateIndexFixingDate($W$9,BG290,trigger),TRUE,trigger)</f>
        <v>5.0135142928932309E-4</v>
      </c>
      <c r="BK290" s="1">
        <f t="shared" si="32"/>
        <v>1.0404762598897107E-6</v>
      </c>
    </row>
    <row r="291" spans="26:63" x14ac:dyDescent="0.2">
      <c r="Z291" s="1">
        <f t="shared" si="30"/>
        <v>288</v>
      </c>
      <c r="AA291" s="44" t="str">
        <f t="shared" si="31"/>
        <v>288M</v>
      </c>
      <c r="AB291" s="45">
        <f>_xll.qlCalendarAdvance(calendar,$AB$3,AA291,,,trigger)</f>
        <v>51046</v>
      </c>
      <c r="AC291" s="45">
        <f>_xll.qlInterestRateIndexMaturity($W$9,AB291,trigger)</f>
        <v>51229</v>
      </c>
      <c r="AD291" s="49">
        <f>_xll.qlTenorBasisValue($W$17,AB291,_xll.ohTrigger(trigger,$W$24))</f>
        <v>4.2031921827878215E-4</v>
      </c>
      <c r="AE291" s="49">
        <f>_xll.qlTenorBasisForwardRate($W$17,AB291,_xll.ohTrigger(trigger,$W$24))</f>
        <v>1.5579878796441148E-2</v>
      </c>
      <c r="AF291" s="49">
        <f>_xll.qlTenorBasisForwardRate2($W$17,AB291,AC291,_xll.ohTrigger(trigger,$W$24))</f>
        <v>1.5579878796441148E-2</v>
      </c>
      <c r="AG291" s="49">
        <f>_xll.qlIndexFixing($W$9,_xll.qlInterestRateIndexFixingDate($W$9,AB291,trigger),TRUE,trigger)</f>
        <v>1.5607765380388973E-2</v>
      </c>
      <c r="AH291" s="52">
        <f t="shared" si="28"/>
        <v>-0.27886583947825394</v>
      </c>
      <c r="AI291" s="52">
        <f t="shared" si="29"/>
        <v>1.0017899101984153</v>
      </c>
      <c r="BG291" s="102">
        <f>_xll.qlCalendarAdvance(calendar,BG290,"1D",,,trigger)</f>
        <v>42685</v>
      </c>
      <c r="BH291" s="71">
        <f>_xll.qlTenorBasisForwardRate($W$17,BG291,_xll.ohTrigger(trigger,$W$24))</f>
        <v>5.534056401651959E-4</v>
      </c>
      <c r="BI291" s="71">
        <f>_xll.qlTenorBasisForwardRate($W$17,BG291,_xll.ohTrigger(trigger,$W$24))*_xll.qlInterpolationInterpolate($AI$1,BG291,,trigger)</f>
        <v>5.0287169041474068E-4</v>
      </c>
      <c r="BJ291" s="71">
        <f>_xll.qlIndexFixing($W$9,_xll.qlInterestRateIndexFixingDate($W$9,BG291,trigger),TRUE,trigger)</f>
        <v>5.0391161531714186E-4</v>
      </c>
      <c r="BK291" s="1">
        <f t="shared" si="32"/>
        <v>1.0399249024011827E-6</v>
      </c>
    </row>
    <row r="292" spans="26:63" x14ac:dyDescent="0.2">
      <c r="Z292" s="1">
        <f t="shared" si="30"/>
        <v>289</v>
      </c>
      <c r="AA292" s="44" t="str">
        <f t="shared" si="31"/>
        <v>289M</v>
      </c>
      <c r="AB292" s="45">
        <f>_xll.qlCalendarAdvance(calendar,$AB$3,AA292,,,trigger)</f>
        <v>51076</v>
      </c>
      <c r="AC292" s="45">
        <f>_xll.qlInterestRateIndexMaturity($W$9,AB292,trigger)</f>
        <v>51258</v>
      </c>
      <c r="AD292" s="49">
        <f>_xll.qlTenorBasisValue($W$17,AB292,_xll.ohTrigger(trigger,$W$24))</f>
        <v>4.1716296355057299E-4</v>
      </c>
      <c r="AE292" s="49">
        <f>_xll.qlTenorBasisForwardRate($W$17,AB292,_xll.ohTrigger(trigger,$W$24))</f>
        <v>1.5549986099167622E-2</v>
      </c>
      <c r="AF292" s="49">
        <f>_xll.qlTenorBasisForwardRate2($W$17,AB292,AC292,_xll.ohTrigger(trigger,$W$24))</f>
        <v>1.5549986099167622E-2</v>
      </c>
      <c r="AG292" s="49">
        <f>_xll.qlIndexFixing($W$9,_xll.qlInterestRateIndexFixingDate($W$9,AB292,trigger),TRUE,trigger)</f>
        <v>1.5581823081779163E-2</v>
      </c>
      <c r="AH292" s="52">
        <f t="shared" si="28"/>
        <v>-0.31836982611541109</v>
      </c>
      <c r="AI292" s="52">
        <f t="shared" si="29"/>
        <v>1.0020473962104215</v>
      </c>
      <c r="BG292" s="102">
        <f>_xll.qlCalendarAdvance(calendar,BG291,"1D",,,trigger)</f>
        <v>42688</v>
      </c>
      <c r="BH292" s="71">
        <f>_xll.qlTenorBasisForwardRate($W$17,BG292,_xll.ohTrigger(trigger,$W$24))</f>
        <v>5.629530907954387E-4</v>
      </c>
      <c r="BI292" s="71">
        <f>_xll.qlTenorBasisForwardRate($W$17,BG292,_xll.ohTrigger(trigger,$W$24))*_xll.qlInterpolationInterpolate($AI$1,BG292,,trigger)</f>
        <v>5.1188418132619765E-4</v>
      </c>
      <c r="BJ292" s="71">
        <f>_xll.qlIndexFixing($W$9,_xll.qlInterestRateIndexFixingDate($W$9,BG292,trigger),TRUE,trigger)</f>
        <v>5.1138375833793901E-4</v>
      </c>
      <c r="BK292" s="1">
        <f t="shared" si="32"/>
        <v>-5.0042298825863502E-7</v>
      </c>
    </row>
    <row r="293" spans="26:63" x14ac:dyDescent="0.2">
      <c r="Z293" s="1">
        <f t="shared" si="30"/>
        <v>290</v>
      </c>
      <c r="AA293" s="44" t="str">
        <f t="shared" si="31"/>
        <v>290M</v>
      </c>
      <c r="AB293" s="45">
        <f>_xll.qlCalendarAdvance(calendar,$AB$3,AA293,,,trigger)</f>
        <v>51106</v>
      </c>
      <c r="AC293" s="45">
        <f>_xll.qlInterestRateIndexMaturity($W$9,AB293,trigger)</f>
        <v>51291</v>
      </c>
      <c r="AD293" s="49">
        <f>_xll.qlTenorBasisValue($W$17,AB293,_xll.ohTrigger(trigger,$W$24))</f>
        <v>4.140442026801445E-4</v>
      </c>
      <c r="AE293" s="49">
        <f>_xll.qlTenorBasisForwardRate($W$17,AB293,_xll.ohTrigger(trigger,$W$24))</f>
        <v>1.5520793903226538E-2</v>
      </c>
      <c r="AF293" s="49">
        <f>_xll.qlTenorBasisForwardRate2($W$17,AB293,AC293,_xll.ohTrigger(trigger,$W$24))</f>
        <v>1.5520793903226538E-2</v>
      </c>
      <c r="AG293" s="49">
        <f>_xll.qlIndexFixing($W$9,_xll.qlInterestRateIndexFixingDate($W$9,AB293,trigger),TRUE,trigger)</f>
        <v>1.5557078324804135E-2</v>
      </c>
      <c r="AH293" s="52">
        <f t="shared" si="28"/>
        <v>-0.36284421577596759</v>
      </c>
      <c r="AI293" s="52">
        <f t="shared" si="29"/>
        <v>1.0023377941749523</v>
      </c>
      <c r="BG293" s="102">
        <f>_xll.qlCalendarAdvance(calendar,BG292,"1D",,,trigger)</f>
        <v>42689</v>
      </c>
      <c r="BH293" s="71">
        <f>_xll.qlTenorBasisForwardRate($W$17,BG293,_xll.ohTrigger(trigger,$W$24))</f>
        <v>5.6425360466624234E-4</v>
      </c>
      <c r="BI293" s="71">
        <f>_xll.qlTenorBasisForwardRate($W$17,BG293,_xll.ohTrigger(trigger,$W$24))*_xll.qlInterpolationInterpolate($AI$1,BG293,,trigger)</f>
        <v>5.131792639826747E-4</v>
      </c>
      <c r="BJ293" s="71">
        <f>_xll.qlIndexFixing($W$9,_xll.qlInterestRateIndexFixingDate($W$9,BG293,trigger),TRUE,trigger)</f>
        <v>5.1403747332601777E-4</v>
      </c>
      <c r="BK293" s="1">
        <f t="shared" si="32"/>
        <v>8.5820934334307312E-7</v>
      </c>
    </row>
    <row r="294" spans="26:63" x14ac:dyDescent="0.2">
      <c r="Z294" s="1">
        <f t="shared" si="30"/>
        <v>291</v>
      </c>
      <c r="AA294" s="44" t="str">
        <f t="shared" si="31"/>
        <v>291M</v>
      </c>
      <c r="AB294" s="45">
        <f>_xll.qlCalendarAdvance(calendar,$AB$3,AA294,,,trigger)</f>
        <v>51137</v>
      </c>
      <c r="AC294" s="45">
        <f>_xll.qlInterestRateIndexMaturity($W$9,AB294,trigger)</f>
        <v>51319</v>
      </c>
      <c r="AD294" s="49">
        <f>_xll.qlTenorBasisValue($W$17,AB294,_xll.ohTrigger(trigger,$W$24))</f>
        <v>4.1086045159047626E-4</v>
      </c>
      <c r="AE294" s="49">
        <f>_xll.qlTenorBasisForwardRate($W$17,AB294,_xll.ohTrigger(trigger,$W$24))</f>
        <v>1.5492618128083715E-2</v>
      </c>
      <c r="AF294" s="49">
        <f>_xll.qlTenorBasisForwardRate2($W$17,AB294,AC294,_xll.ohTrigger(trigger,$W$24))</f>
        <v>1.5492618128083715E-2</v>
      </c>
      <c r="AG294" s="49">
        <f>_xll.qlIndexFixing($W$9,_xll.qlInterestRateIndexFixingDate($W$9,AB294,trigger),TRUE,trigger)</f>
        <v>1.5533237610288323E-2</v>
      </c>
      <c r="AH294" s="52">
        <f t="shared" si="28"/>
        <v>-0.40619482204608259</v>
      </c>
      <c r="AI294" s="52">
        <f t="shared" si="29"/>
        <v>1.0026218604156374</v>
      </c>
      <c r="BG294" s="102">
        <f>_xll.qlCalendarAdvance(calendar,BG293,"1D",,,trigger)</f>
        <v>42690</v>
      </c>
      <c r="BH294" s="71">
        <f>_xll.qlTenorBasisForwardRate($W$17,BG294,_xll.ohTrigger(trigger,$W$24))</f>
        <v>5.66982493683319E-4</v>
      </c>
      <c r="BI294" s="71">
        <f>_xll.qlTenorBasisForwardRate($W$17,BG294,_xll.ohTrigger(trigger,$W$24))*_xll.qlInterpolationInterpolate($AI$1,BG294,,trigger)</f>
        <v>5.1577423377272219E-4</v>
      </c>
      <c r="BJ294" s="71">
        <f>_xll.qlIndexFixing($W$9,_xll.qlInterestRateIndexFixingDate($W$9,BG294,trigger),TRUE,trigger)</f>
        <v>5.1655464808945224E-4</v>
      </c>
      <c r="BK294" s="1">
        <f t="shared" si="32"/>
        <v>7.8041431673004247E-7</v>
      </c>
    </row>
    <row r="295" spans="26:63" x14ac:dyDescent="0.2">
      <c r="Z295" s="1">
        <f t="shared" si="30"/>
        <v>292</v>
      </c>
      <c r="AA295" s="44" t="str">
        <f t="shared" si="31"/>
        <v>292M</v>
      </c>
      <c r="AB295" s="45">
        <f>_xll.qlCalendarAdvance(calendar,$AB$3,AA295,,,trigger)</f>
        <v>51168</v>
      </c>
      <c r="AC295" s="45">
        <f>_xll.qlInterestRateIndexMaturity($W$9,AB295,trigger)</f>
        <v>51350</v>
      </c>
      <c r="AD295" s="49">
        <f>_xll.qlTenorBasisValue($W$17,AB295,_xll.ohTrigger(trigger,$W$24))</f>
        <v>4.0771587879785546E-4</v>
      </c>
      <c r="AE295" s="49">
        <f>_xll.qlTenorBasisForwardRate($W$17,AB295,_xll.ohTrigger(trigger,$W$24))</f>
        <v>1.5465422212528994E-2</v>
      </c>
      <c r="AF295" s="49">
        <f>_xll.qlTenorBasisForwardRate2($W$17,AB295,AC295,_xll.ohTrigger(trigger,$W$24))</f>
        <v>1.5465422212528994E-2</v>
      </c>
      <c r="AG295" s="49">
        <f>_xll.qlIndexFixing($W$9,_xll.qlInterestRateIndexFixingDate($W$9,AB295,trigger),TRUE,trigger)</f>
        <v>1.5510822374858782E-2</v>
      </c>
      <c r="AH295" s="52">
        <f t="shared" si="28"/>
        <v>-0.45400162329787763</v>
      </c>
      <c r="AI295" s="52">
        <f t="shared" si="29"/>
        <v>1.0029355915219054</v>
      </c>
      <c r="BG295" s="102">
        <f>_xll.qlCalendarAdvance(calendar,BG294,"1D",,,trigger)</f>
        <v>42691</v>
      </c>
      <c r="BH295" s="71">
        <f>_xll.qlTenorBasisForwardRate($W$17,BG295,_xll.ohTrigger(trigger,$W$24))</f>
        <v>5.6971899286041171E-4</v>
      </c>
      <c r="BI295" s="71">
        <f>_xll.qlTenorBasisForwardRate($W$17,BG295,_xll.ohTrigger(trigger,$W$24))*_xll.qlInterpolationInterpolate($AI$1,BG295,,trigger)</f>
        <v>5.1837721652392009E-4</v>
      </c>
      <c r="BJ295" s="71">
        <f>_xll.qlIndexFixing($W$9,_xll.qlInterestRateIndexFixingDate($W$9,BG295,trigger),TRUE,trigger)</f>
        <v>5.1907184070115102E-4</v>
      </c>
      <c r="BK295" s="1">
        <f t="shared" si="32"/>
        <v>6.9462417723092831E-7</v>
      </c>
    </row>
    <row r="296" spans="26:63" x14ac:dyDescent="0.2">
      <c r="Z296" s="1">
        <f t="shared" si="30"/>
        <v>293</v>
      </c>
      <c r="AA296" s="44" t="str">
        <f t="shared" si="31"/>
        <v>293M</v>
      </c>
      <c r="AB296" s="45">
        <f>_xll.qlCalendarAdvance(calendar,$AB$3,AA296,,,trigger)</f>
        <v>51197</v>
      </c>
      <c r="AC296" s="45">
        <f>_xll.qlInterestRateIndexMaturity($W$9,AB296,trigger)</f>
        <v>51382</v>
      </c>
      <c r="AD296" s="49">
        <f>_xll.qlTenorBasisValue($W$17,AB296,_xll.ohTrigger(trigger,$W$24))</f>
        <v>4.0480926899991577E-4</v>
      </c>
      <c r="AE296" s="49">
        <f>_xll.qlTenorBasisForwardRate($W$17,AB296,_xll.ohTrigger(trigger,$W$24))</f>
        <v>1.5441037590894113E-2</v>
      </c>
      <c r="AF296" s="49">
        <f>_xll.qlTenorBasisForwardRate2($W$17,AB296,AC296,_xll.ohTrigger(trigger,$W$24))</f>
        <v>1.5441037590894113E-2</v>
      </c>
      <c r="AG296" s="49">
        <f>_xll.qlIndexFixing($W$9,_xll.qlInterestRateIndexFixingDate($W$9,AB296,trigger),TRUE,trigger)</f>
        <v>1.5491370444789697E-2</v>
      </c>
      <c r="AH296" s="52">
        <f t="shared" si="28"/>
        <v>-0.50332853895584606</v>
      </c>
      <c r="AI296" s="52">
        <f t="shared" si="29"/>
        <v>1.0032596808083201</v>
      </c>
      <c r="BG296" s="102">
        <f>_xll.qlCalendarAdvance(calendar,BG295,"1D",,,trigger)</f>
        <v>42692</v>
      </c>
      <c r="BH296" s="71">
        <f>_xll.qlTenorBasisForwardRate($W$17,BG296,_xll.ohTrigger(trigger,$W$24))</f>
        <v>5.7246353488830959E-4</v>
      </c>
      <c r="BI296" s="71">
        <f>_xll.qlTenorBasisForwardRate($W$17,BG296,_xll.ohTrigger(trigger,$W$24))*_xll.qlInterpolationInterpolate($AI$1,BG296,,trigger)</f>
        <v>5.2098861057403546E-4</v>
      </c>
      <c r="BJ296" s="71">
        <f>_xll.qlIndexFixing($W$9,_xll.qlInterestRateIndexFixingDate($W$9,BG296,trigger),TRUE,trigger)</f>
        <v>5.215918985444376E-4</v>
      </c>
      <c r="BK296" s="1">
        <f t="shared" si="32"/>
        <v>6.0328797040214328E-7</v>
      </c>
    </row>
    <row r="297" spans="26:63" x14ac:dyDescent="0.2">
      <c r="Z297" s="1">
        <f t="shared" si="30"/>
        <v>294</v>
      </c>
      <c r="AA297" s="44" t="str">
        <f t="shared" si="31"/>
        <v>294M</v>
      </c>
      <c r="AB297" s="45">
        <f>_xll.qlCalendarAdvance(calendar,$AB$3,AA297,,,trigger)</f>
        <v>51229</v>
      </c>
      <c r="AC297" s="45">
        <f>_xll.qlInterestRateIndexMaturity($W$9,AB297,trigger)</f>
        <v>51412</v>
      </c>
      <c r="AD297" s="49">
        <f>_xll.qlTenorBasisValue($W$17,AB297,_xll.ohTrigger(trigger,$W$24))</f>
        <v>4.0164090916872802E-4</v>
      </c>
      <c r="AE297" s="49">
        <f>_xll.qlTenorBasisForwardRate($W$17,AB297,_xll.ohTrigger(trigger,$W$24))</f>
        <v>1.5415834631785004E-2</v>
      </c>
      <c r="AF297" s="49">
        <f>_xll.qlTenorBasisForwardRate2($W$17,AB297,AC297,_xll.ohTrigger(trigger,$W$24))</f>
        <v>1.5415834631785004E-2</v>
      </c>
      <c r="AG297" s="49">
        <f>_xll.qlIndexFixing($W$9,_xll.qlInterestRateIndexFixingDate($W$9,AB297,trigger),TRUE,trigger)</f>
        <v>1.5471370938489449E-2</v>
      </c>
      <c r="AH297" s="52">
        <f t="shared" si="28"/>
        <v>-0.5553630670444496</v>
      </c>
      <c r="AI297" s="52">
        <f t="shared" si="29"/>
        <v>1.0036025494584599</v>
      </c>
      <c r="BG297" s="102">
        <f>_xll.qlCalendarAdvance(calendar,BG296,"1D",,,trigger)</f>
        <v>42695</v>
      </c>
      <c r="BH297" s="71">
        <f>_xll.qlTenorBasisForwardRate($W$17,BG297,_xll.ohTrigger(trigger,$W$24))</f>
        <v>5.8218617957462356E-4</v>
      </c>
      <c r="BI297" s="71">
        <f>_xll.qlTenorBasisForwardRate($W$17,BG297,_xll.ohTrigger(trigger,$W$24))*_xll.qlInterpolationInterpolate($AI$1,BG297,,trigger)</f>
        <v>5.3018538150254838E-4</v>
      </c>
      <c r="BJ297" s="71">
        <f>_xll.qlIndexFixing($W$9,_xll.qlInterestRateIndexFixingDate($W$9,BG297,trigger),TRUE,trigger)</f>
        <v>5.2908340058341547E-4</v>
      </c>
      <c r="BK297" s="1">
        <f t="shared" si="32"/>
        <v>-1.1019809191329093E-6</v>
      </c>
    </row>
    <row r="298" spans="26:63" x14ac:dyDescent="0.2">
      <c r="Z298" s="1">
        <f t="shared" si="30"/>
        <v>295</v>
      </c>
      <c r="AA298" s="44" t="str">
        <f t="shared" si="31"/>
        <v>295M</v>
      </c>
      <c r="AB298" s="45">
        <f>_xll.qlCalendarAdvance(calendar,$AB$3,AA298,,,trigger)</f>
        <v>51258</v>
      </c>
      <c r="AC298" s="45">
        <f>_xll.qlInterestRateIndexMaturity($W$9,AB298,trigger)</f>
        <v>51442</v>
      </c>
      <c r="AD298" s="49">
        <f>_xll.qlTenorBasisValue($W$17,AB298,_xll.ohTrigger(trigger,$W$24))</f>
        <v>3.9880448991809687E-4</v>
      </c>
      <c r="AE298" s="49">
        <f>_xll.qlTenorBasisForwardRate($W$17,AB298,_xll.ohTrigger(trigger,$W$24))</f>
        <v>1.5394135045308198E-2</v>
      </c>
      <c r="AF298" s="49">
        <f>_xll.qlTenorBasisForwardRate2($W$17,AB298,AC298,_xll.ohTrigger(trigger,$W$24))</f>
        <v>1.5394135045308198E-2</v>
      </c>
      <c r="AG298" s="49">
        <f>_xll.qlIndexFixing($W$9,_xll.qlInterestRateIndexFixingDate($W$9,AB298,trigger),TRUE,trigger)</f>
        <v>1.5454838174433688E-2</v>
      </c>
      <c r="AH298" s="52">
        <f t="shared" si="28"/>
        <v>-0.60703129125490307</v>
      </c>
      <c r="AI298" s="52">
        <f t="shared" si="29"/>
        <v>1.0039432633887404</v>
      </c>
      <c r="BG298" s="102">
        <f>_xll.qlCalendarAdvance(calendar,BG297,"1D",,,trigger)</f>
        <v>42696</v>
      </c>
      <c r="BH298" s="71">
        <f>_xll.qlTenorBasisForwardRate($W$17,BG298,_xll.ohTrigger(trigger,$W$24))</f>
        <v>5.8353092904170486E-4</v>
      </c>
      <c r="BI298" s="71">
        <f>_xll.qlTenorBasisForwardRate($W$17,BG298,_xll.ohTrigger(trigger,$W$24))*_xll.qlInterpolationInterpolate($AI$1,BG298,,trigger)</f>
        <v>5.3152640951143447E-4</v>
      </c>
      <c r="BJ298" s="71">
        <f>_xll.qlIndexFixing($W$9,_xll.qlInterestRateIndexFixingDate($W$9,BG298,trigger),TRUE,trigger)</f>
        <v>5.317573401957547E-4</v>
      </c>
      <c r="BK298" s="1">
        <f t="shared" si="32"/>
        <v>2.3093068432023574E-7</v>
      </c>
    </row>
    <row r="299" spans="26:63" x14ac:dyDescent="0.2">
      <c r="Z299" s="1">
        <f t="shared" si="30"/>
        <v>296</v>
      </c>
      <c r="AA299" s="44" t="str">
        <f t="shared" si="31"/>
        <v>296M</v>
      </c>
      <c r="AB299" s="45">
        <f>_xll.qlCalendarAdvance(calendar,$AB$3,AA299,,,trigger)</f>
        <v>51291</v>
      </c>
      <c r="AC299" s="45">
        <f>_xll.qlInterestRateIndexMaturity($W$9,AB299,trigger)</f>
        <v>51474</v>
      </c>
      <c r="AD299" s="49">
        <f>_xll.qlTenorBasisValue($W$17,AB299,_xll.ohTrigger(trigger,$W$24))</f>
        <v>3.9561676177484226E-4</v>
      </c>
      <c r="AE299" s="49">
        <f>_xll.qlTenorBasisForwardRate($W$17,AB299,_xll.ohTrigger(trigger,$W$24))</f>
        <v>1.5370781709211185E-2</v>
      </c>
      <c r="AF299" s="49">
        <f>_xll.qlTenorBasisForwardRate2($W$17,AB299,AC299,_xll.ohTrigger(trigger,$W$24))</f>
        <v>1.5370781709211185E-2</v>
      </c>
      <c r="AG299" s="49">
        <f>_xll.qlIndexFixing($W$9,_xll.qlInterestRateIndexFixingDate($W$9,AB299,trigger),TRUE,trigger)</f>
        <v>1.5437346248554858E-2</v>
      </c>
      <c r="AH299" s="52">
        <f t="shared" si="28"/>
        <v>-0.66564539343673745</v>
      </c>
      <c r="AI299" s="52">
        <f t="shared" si="29"/>
        <v>1.004330589074971</v>
      </c>
      <c r="BG299" s="102">
        <f>_xll.qlCalendarAdvance(calendar,BG298,"1D",,,trigger)</f>
        <v>42697</v>
      </c>
      <c r="BH299" s="71">
        <f>_xll.qlTenorBasisForwardRate($W$17,BG299,_xll.ohTrigger(trigger,$W$24))</f>
        <v>5.8632231941226651E-4</v>
      </c>
      <c r="BI299" s="71">
        <f>_xll.qlTenorBasisForwardRate($W$17,BG299,_xll.ohTrigger(trigger,$W$24))*_xll.qlInterpolationInterpolate($AI$1,BG299,,trigger)</f>
        <v>5.3418597818044513E-4</v>
      </c>
      <c r="BJ299" s="71">
        <f>_xll.qlIndexFixing($W$9,_xll.qlInterestRateIndexFixingDate($W$9,BG299,trigger),TRUE,trigger)</f>
        <v>5.343340452338216E-4</v>
      </c>
      <c r="BK299" s="1">
        <f t="shared" si="32"/>
        <v>1.4806705337646817E-7</v>
      </c>
    </row>
    <row r="300" spans="26:63" x14ac:dyDescent="0.2">
      <c r="Z300" s="1">
        <f t="shared" si="30"/>
        <v>297</v>
      </c>
      <c r="AA300" s="44" t="str">
        <f t="shared" si="31"/>
        <v>297M</v>
      </c>
      <c r="AB300" s="45">
        <f>_xll.qlCalendarAdvance(calendar,$AB$3,AA300,,,trigger)</f>
        <v>51319</v>
      </c>
      <c r="AC300" s="45">
        <f>_xll.qlInterestRateIndexMaturity($W$9,AB300,trigger)</f>
        <v>51503</v>
      </c>
      <c r="AD300" s="49">
        <f>_xll.qlTenorBasisValue($W$17,AB300,_xll.ohTrigger(trigger,$W$24))</f>
        <v>3.9294499130171953E-4</v>
      </c>
      <c r="AE300" s="49">
        <f>_xll.qlTenorBasisForwardRate($W$17,AB300,_xll.ohTrigger(trigger,$W$24))</f>
        <v>1.5351916636960655E-2</v>
      </c>
      <c r="AF300" s="49">
        <f>_xll.qlTenorBasisForwardRate2($W$17,AB300,AC300,_xll.ohTrigger(trigger,$W$24))</f>
        <v>1.5351916636960655E-2</v>
      </c>
      <c r="AG300" s="49">
        <f>_xll.qlIndexFixing($W$9,_xll.qlInterestRateIndexFixingDate($W$9,AB300,trigger),TRUE,trigger)</f>
        <v>1.5423743605362372E-2</v>
      </c>
      <c r="AH300" s="52">
        <f t="shared" si="28"/>
        <v>-0.71826968401716984</v>
      </c>
      <c r="AI300" s="52">
        <f t="shared" si="29"/>
        <v>1.0046786971360169</v>
      </c>
      <c r="BG300" s="102">
        <f>_xll.qlCalendarAdvance(calendar,BG299,"1D",,,trigger)</f>
        <v>42698</v>
      </c>
      <c r="BH300" s="71">
        <f>_xll.qlTenorBasisForwardRate($W$17,BG300,_xll.ohTrigger(trigger,$W$24))</f>
        <v>5.8912443501877622E-4</v>
      </c>
      <c r="BI300" s="71">
        <f>_xll.qlTenorBasisForwardRate($W$17,BG300,_xll.ohTrigger(trigger,$W$24))*_xll.qlInterpolationInterpolate($AI$1,BG300,,trigger)</f>
        <v>5.368564340709381E-4</v>
      </c>
      <c r="BJ300" s="71">
        <f>_xll.qlIndexFixing($W$9,_xll.qlInterestRateIndexFixingDate($W$9,BG300,trigger),TRUE,trigger)</f>
        <v>5.3693046597101711E-4</v>
      </c>
      <c r="BK300" s="1">
        <f t="shared" si="32"/>
        <v>7.4031900079013502E-8</v>
      </c>
    </row>
    <row r="301" spans="26:63" x14ac:dyDescent="0.2">
      <c r="Z301" s="1">
        <f t="shared" si="30"/>
        <v>298</v>
      </c>
      <c r="AA301" s="44" t="str">
        <f t="shared" si="31"/>
        <v>298M</v>
      </c>
      <c r="AB301" s="45">
        <f>_xll.qlCalendarAdvance(calendar,$AB$3,AA301,,,trigger)</f>
        <v>51350</v>
      </c>
      <c r="AC301" s="45">
        <f>_xll.qlInterestRateIndexMaturity($W$9,AB301,trigger)</f>
        <v>51536</v>
      </c>
      <c r="AD301" s="49">
        <f>_xll.qlTenorBasisValue($W$17,AB301,_xll.ohTrigger(trigger,$W$24))</f>
        <v>3.9002187551685611E-4</v>
      </c>
      <c r="AE301" s="49">
        <f>_xll.qlTenorBasisForwardRate($W$17,AB301,_xll.ohTrigger(trigger,$W$24))</f>
        <v>1.5331928101360715E-2</v>
      </c>
      <c r="AF301" s="49">
        <f>_xll.qlTenorBasisForwardRate2($W$17,AB301,AC301,_xll.ohTrigger(trigger,$W$24))</f>
        <v>1.5331928101360715E-2</v>
      </c>
      <c r="AG301" s="49">
        <f>_xll.qlIndexFixing($W$9,_xll.qlInterestRateIndexFixingDate($W$9,AB301,trigger),TRUE,trigger)</f>
        <v>1.5409740153651262E-2</v>
      </c>
      <c r="AH301" s="52">
        <f t="shared" si="28"/>
        <v>-0.77812052290546907</v>
      </c>
      <c r="AI301" s="52">
        <f t="shared" si="29"/>
        <v>1.0050751641787077</v>
      </c>
      <c r="BG301" s="102">
        <f>_xll.qlCalendarAdvance(calendar,BG300,"1D",,,trigger)</f>
        <v>42699</v>
      </c>
      <c r="BH301" s="71">
        <f>_xll.qlTenorBasisForwardRate($W$17,BG301,_xll.ohTrigger(trigger,$W$24))</f>
        <v>5.9193773730250579E-4</v>
      </c>
      <c r="BI301" s="71">
        <f>_xll.qlTenorBasisForwardRate($W$17,BG301,_xll.ohTrigger(trigger,$W$24))*_xll.qlInterpolationInterpolate($AI$1,BG301,,trigger)</f>
        <v>5.3953820419424929E-4</v>
      </c>
      <c r="BJ301" s="71">
        <f>_xll.qlIndexFixing($W$9,_xll.qlInterestRateIndexFixingDate($W$9,BG301,trigger),TRUE,trigger)</f>
        <v>5.3954937184550052E-4</v>
      </c>
      <c r="BK301" s="1">
        <f t="shared" si="32"/>
        <v>1.1167651251236393E-8</v>
      </c>
    </row>
    <row r="302" spans="26:63" x14ac:dyDescent="0.2">
      <c r="Z302" s="1">
        <f t="shared" si="30"/>
        <v>299</v>
      </c>
      <c r="AA302" s="44" t="str">
        <f t="shared" si="31"/>
        <v>299M</v>
      </c>
      <c r="AB302" s="45">
        <f>_xll.qlCalendarAdvance(calendar,$AB$3,AA302,,,trigger)</f>
        <v>51382</v>
      </c>
      <c r="AC302" s="45">
        <f>_xll.qlInterestRateIndexMaturity($W$9,AB302,trigger)</f>
        <v>51564</v>
      </c>
      <c r="AD302" s="49">
        <f>_xll.qlTenorBasisValue($W$17,AB302,_xll.ohTrigger(trigger,$W$24))</f>
        <v>3.8704253160752394E-4</v>
      </c>
      <c r="AE302" s="49">
        <f>_xll.qlTenorBasisForwardRate($W$17,AB302,_xll.ohTrigger(trigger,$W$24))</f>
        <v>1.5311936880211411E-2</v>
      </c>
      <c r="AF302" s="49">
        <f>_xll.qlTenorBasisForwardRate2($W$17,AB302,AC302,_xll.ohTrigger(trigger,$W$24))</f>
        <v>1.5311936880211411E-2</v>
      </c>
      <c r="AG302" s="49">
        <f>_xll.qlIndexFixing($W$9,_xll.qlInterestRateIndexFixingDate($W$9,AB302,trigger),TRUE,trigger)</f>
        <v>1.5395366492922946E-2</v>
      </c>
      <c r="AH302" s="52">
        <f t="shared" si="28"/>
        <v>-0.83429612711535472</v>
      </c>
      <c r="AI302" s="52">
        <f t="shared" si="29"/>
        <v>1.0054486648791869</v>
      </c>
      <c r="BG302" s="102">
        <f>_xll.qlCalendarAdvance(calendar,BG301,"1D",,,trigger)</f>
        <v>42702</v>
      </c>
      <c r="BH302" s="71">
        <f>_xll.qlTenorBasisForwardRate($W$17,BG302,_xll.ohTrigger(trigger,$W$24))</f>
        <v>6.0190269347484143E-4</v>
      </c>
      <c r="BI302" s="71">
        <f>_xll.qlTenorBasisForwardRate($W$17,BG302,_xll.ohTrigger(trigger,$W$24))*_xll.qlInterpolationInterpolate($AI$1,BG302,,trigger)</f>
        <v>5.489812096912388E-4</v>
      </c>
      <c r="BJ302" s="71">
        <f>_xll.qlIndexFixing($W$9,_xll.qlInterestRateIndexFixingDate($W$9,BG302,trigger),TRUE,trigger)</f>
        <v>5.4813325531005404E-4</v>
      </c>
      <c r="BK302" s="1">
        <f t="shared" si="32"/>
        <v>-8.4795438118475883E-7</v>
      </c>
    </row>
    <row r="303" spans="26:63" x14ac:dyDescent="0.2">
      <c r="Z303" s="1">
        <f t="shared" si="30"/>
        <v>300</v>
      </c>
      <c r="AA303" s="44" t="str">
        <f t="shared" si="31"/>
        <v>300M</v>
      </c>
      <c r="AB303" s="45">
        <f>_xll.qlCalendarAdvance(calendar,$AB$3,AA303,,,trigger)</f>
        <v>51411</v>
      </c>
      <c r="AC303" s="45">
        <f>_xll.qlInterestRateIndexMaturity($W$9,AB303,trigger)</f>
        <v>51593</v>
      </c>
      <c r="AD303" s="49">
        <f>_xll.qlTenorBasisValue($W$17,AB303,_xll.ohTrigger(trigger,$W$24))</f>
        <v>3.8437553408219693E-4</v>
      </c>
      <c r="AE303" s="49">
        <f>_xll.qlTenorBasisForwardRate($W$17,AB303,_xll.ohTrigger(trigger,$W$24))</f>
        <v>1.5294417594495206E-2</v>
      </c>
      <c r="AF303" s="49">
        <f>_xll.qlTenorBasisForwardRate2($W$17,AB303,AC303,_xll.ohTrigger(trigger,$W$24))</f>
        <v>1.5294417594495206E-2</v>
      </c>
      <c r="AG303" s="49">
        <f>_xll.qlIndexFixing($W$9,_xll.qlInterestRateIndexFixingDate($W$9,AB303,trigger),TRUE,trigger)</f>
        <v>1.5383267919440989E-2</v>
      </c>
      <c r="AH303" s="52">
        <f t="shared" si="28"/>
        <v>-0.8885032494578351</v>
      </c>
      <c r="AI303" s="52">
        <f t="shared" si="29"/>
        <v>1.005809330391094</v>
      </c>
      <c r="BG303" s="102">
        <f>_xll.qlCalendarAdvance(calendar,BG302,"1D",,,trigger)</f>
        <v>42703</v>
      </c>
      <c r="BH303" s="71">
        <f>_xll.qlTenorBasisForwardRate($W$17,BG303,_xll.ohTrigger(trigger,$W$24))</f>
        <v>6.03312185751261E-4</v>
      </c>
      <c r="BI303" s="71">
        <f>_xll.qlTenorBasisForwardRate($W$17,BG303,_xll.ohTrigger(trigger,$W$24))*_xll.qlInterpolationInterpolate($AI$1,BG303,,trigger)</f>
        <v>5.5038711123670935E-4</v>
      </c>
      <c r="BJ303" s="71">
        <f>_xll.qlIndexFixing($W$9,_xll.qlInterestRateIndexFixingDate($W$9,BG303,trigger),TRUE,trigger)</f>
        <v>5.5030484578901364E-4</v>
      </c>
      <c r="BK303" s="1">
        <f t="shared" si="32"/>
        <v>-8.2265447695715338E-8</v>
      </c>
    </row>
    <row r="304" spans="26:63" x14ac:dyDescent="0.2">
      <c r="Z304" s="1">
        <f t="shared" si="30"/>
        <v>301</v>
      </c>
      <c r="AA304" s="44" t="str">
        <f t="shared" si="31"/>
        <v>301M</v>
      </c>
      <c r="AB304" s="45">
        <f>_xll.qlCalendarAdvance(calendar,$AB$3,AA304,,,trigger)</f>
        <v>51442</v>
      </c>
      <c r="AC304" s="45">
        <f>_xll.qlInterestRateIndexMaturity($W$9,AB304,trigger)</f>
        <v>51623</v>
      </c>
      <c r="AD304" s="49">
        <f>_xll.qlTenorBasisValue($W$17,AB304,_xll.ohTrigger(trigger,$W$24))</f>
        <v>3.815589530246999E-4</v>
      </c>
      <c r="AE304" s="49">
        <f>_xll.qlTenorBasisForwardRate($W$17,AB304,_xll.ohTrigger(trigger,$W$24))</f>
        <v>1.5276069762115671E-2</v>
      </c>
      <c r="AF304" s="49">
        <f>_xll.qlTenorBasisForwardRate2($W$17,AB304,AC304,_xll.ohTrigger(trigger,$W$24))</f>
        <v>1.5276069762115671E-2</v>
      </c>
      <c r="AG304" s="49">
        <f>_xll.qlIndexFixing($W$9,_xll.qlInterestRateIndexFixingDate($W$9,AB304,trigger),TRUE,trigger)</f>
        <v>1.5370555023373977E-2</v>
      </c>
      <c r="AH304" s="52">
        <f t="shared" si="28"/>
        <v>-0.94485261258306708</v>
      </c>
      <c r="AI304" s="52">
        <f t="shared" si="29"/>
        <v>1.0061851813149367</v>
      </c>
      <c r="BG304" s="102">
        <f>_xll.qlCalendarAdvance(calendar,BG303,"1D",,,trigger)</f>
        <v>42704</v>
      </c>
      <c r="BH304" s="71">
        <f>_xll.qlTenorBasisForwardRate($W$17,BG304,_xll.ohTrigger(trigger,$W$24))</f>
        <v>6.0764676949406871E-4</v>
      </c>
      <c r="BI304" s="71">
        <f>_xll.qlTenorBasisForwardRate($W$17,BG304,_xll.ohTrigger(trigger,$W$24))*_xll.qlInterpolationInterpolate($AI$1,BG304,,trigger)</f>
        <v>5.544626486773019E-4</v>
      </c>
      <c r="BJ304" s="71">
        <f>_xll.qlIndexFixing($W$9,_xll.qlInterestRateIndexFixingDate($W$9,BG304,trigger),TRUE,trigger)</f>
        <v>5.5396066048911754E-4</v>
      </c>
      <c r="BK304" s="1">
        <f t="shared" si="32"/>
        <v>-5.0198818818435794E-7</v>
      </c>
    </row>
    <row r="305" spans="26:63" x14ac:dyDescent="0.2">
      <c r="Z305" s="1">
        <f t="shared" si="30"/>
        <v>302</v>
      </c>
      <c r="AA305" s="44" t="str">
        <f t="shared" si="31"/>
        <v>302M</v>
      </c>
      <c r="AB305" s="45">
        <f>_xll.qlCalendarAdvance(calendar,$AB$3,AA305,,,trigger)</f>
        <v>51473</v>
      </c>
      <c r="AC305" s="45">
        <f>_xll.qlInterestRateIndexMaturity($W$9,AB305,trigger)</f>
        <v>51655</v>
      </c>
      <c r="AD305" s="49">
        <f>_xll.qlTenorBasisValue($W$17,AB305,_xll.ohTrigger(trigger,$W$24))</f>
        <v>3.7877747432864094E-4</v>
      </c>
      <c r="AE305" s="49">
        <f>_xll.qlTenorBasisForwardRate($W$17,AB305,_xll.ohTrigger(trigger,$W$24))</f>
        <v>1.5258208434913746E-2</v>
      </c>
      <c r="AF305" s="49">
        <f>_xll.qlTenorBasisForwardRate2($W$17,AB305,AC305,_xll.ohTrigger(trigger,$W$24))</f>
        <v>1.5258208434913746E-2</v>
      </c>
      <c r="AG305" s="49">
        <f>_xll.qlIndexFixing($W$9,_xll.qlInterestRateIndexFixingDate($W$9,AB305,trigger),TRUE,trigger)</f>
        <v>1.535844154489451E-2</v>
      </c>
      <c r="AH305" s="52">
        <f t="shared" si="28"/>
        <v>-1.00233109980764</v>
      </c>
      <c r="AI305" s="52">
        <f t="shared" si="29"/>
        <v>1.0065691270641848</v>
      </c>
      <c r="BG305" s="102">
        <f>_xll.qlCalendarAdvance(calendar,BG304,"1D",,,trigger)</f>
        <v>42705</v>
      </c>
      <c r="BH305" s="71">
        <f>_xll.qlTenorBasisForwardRate($W$17,BG305,_xll.ohTrigger(trigger,$W$24))</f>
        <v>6.1053964973316322E-4</v>
      </c>
      <c r="BI305" s="71">
        <f>_xll.qlTenorBasisForwardRate($W$17,BG305,_xll.ohTrigger(trigger,$W$24))*_xll.qlInterpolationInterpolate($AI$1,BG305,,trigger)</f>
        <v>5.5722410892129033E-4</v>
      </c>
      <c r="BJ305" s="71">
        <f>_xll.qlIndexFixing($W$9,_xll.qlInterestRateIndexFixingDate($W$9,BG305,trigger),TRUE,trigger)</f>
        <v>5.5695245434924203E-4</v>
      </c>
      <c r="BK305" s="1">
        <f t="shared" si="32"/>
        <v>-2.7165457204829553E-7</v>
      </c>
    </row>
    <row r="306" spans="26:63" x14ac:dyDescent="0.2">
      <c r="Z306" s="1">
        <f t="shared" si="30"/>
        <v>303</v>
      </c>
      <c r="AA306" s="44" t="str">
        <f t="shared" si="31"/>
        <v>303M</v>
      </c>
      <c r="AB306" s="45">
        <f>_xll.qlCalendarAdvance(calendar,$AB$3,AA306,,,trigger)</f>
        <v>51503</v>
      </c>
      <c r="AC306" s="45">
        <f>_xll.qlInterestRateIndexMaturity($W$9,AB306,trigger)</f>
        <v>51684</v>
      </c>
      <c r="AD306" s="49">
        <f>_xll.qlTenorBasisValue($W$17,AB306,_xll.ohTrigger(trigger,$W$24))</f>
        <v>3.7611877083246084E-4</v>
      </c>
      <c r="AE306" s="49">
        <f>_xll.qlTenorBasisForwardRate($W$17,AB306,_xll.ohTrigger(trigger,$W$24))</f>
        <v>1.5241235762900835E-2</v>
      </c>
      <c r="AF306" s="49">
        <f>_xll.qlTenorBasisForwardRate2($W$17,AB306,AC306,_xll.ohTrigger(trigger,$W$24))</f>
        <v>1.5241235762900835E-2</v>
      </c>
      <c r="AG306" s="49">
        <f>_xll.qlIndexFixing($W$9,_xll.qlInterestRateIndexFixingDate($W$9,AB306,trigger),TRUE,trigger)</f>
        <v>1.5346773100273546E-2</v>
      </c>
      <c r="AH306" s="52">
        <f t="shared" si="28"/>
        <v>-1.0553733737271067</v>
      </c>
      <c r="AI306" s="52">
        <f t="shared" si="29"/>
        <v>1.0069244606549295</v>
      </c>
      <c r="BG306" s="102">
        <f>_xll.qlCalendarAdvance(calendar,BG305,"1D",,,trigger)</f>
        <v>42706</v>
      </c>
      <c r="BH306" s="71">
        <f>_xll.qlTenorBasisForwardRate($W$17,BG306,_xll.ohTrigger(trigger,$W$24))</f>
        <v>6.1344707386450201E-4</v>
      </c>
      <c r="BI306" s="71">
        <f>_xll.qlTenorBasisForwardRate($W$17,BG306,_xll.ohTrigger(trigger,$W$24))*_xll.qlInterpolationInterpolate($AI$1,BG306,,trigger)</f>
        <v>5.5999999994007122E-4</v>
      </c>
      <c r="BJ306" s="71">
        <f>_xll.qlIndexFixing($W$9,_xll.qlInterestRateIndexFixingDate($W$9,BG306,trigger),TRUE,trigger)</f>
        <v>5.5999999994007122E-4</v>
      </c>
      <c r="BK306" s="1">
        <f t="shared" si="32"/>
        <v>0</v>
      </c>
    </row>
    <row r="307" spans="26:63" x14ac:dyDescent="0.2">
      <c r="Z307" s="1">
        <f t="shared" si="30"/>
        <v>304</v>
      </c>
      <c r="AA307" s="44" t="str">
        <f t="shared" si="31"/>
        <v>304M</v>
      </c>
      <c r="AB307" s="45">
        <f>_xll.qlCalendarAdvance(calendar,$AB$3,AA307,,,trigger)</f>
        <v>51536</v>
      </c>
      <c r="AC307" s="45">
        <f>_xll.qlInterestRateIndexMaturity($W$9,AB307,trigger)</f>
        <v>51718</v>
      </c>
      <c r="AD307" s="49">
        <f>_xll.qlTenorBasisValue($W$17,AB307,_xll.ohTrigger(trigger,$W$24))</f>
        <v>3.732313160854115E-4</v>
      </c>
      <c r="AE307" s="49">
        <f>_xll.qlTenorBasisForwardRate($W$17,AB307,_xll.ohTrigger(trigger,$W$24))</f>
        <v>1.5223131473221135E-2</v>
      </c>
      <c r="AF307" s="49">
        <f>_xll.qlTenorBasisForwardRate2($W$17,AB307,AC307,_xll.ohTrigger(trigger,$W$24))</f>
        <v>1.5223131473221135E-2</v>
      </c>
      <c r="AG307" s="49">
        <f>_xll.qlIndexFixing($W$9,_xll.qlInterestRateIndexFixingDate($W$9,AB307,trigger),TRUE,trigger)</f>
        <v>1.5334612043478449E-2</v>
      </c>
      <c r="AH307" s="52">
        <f t="shared" si="28"/>
        <v>-1.1148057025731419</v>
      </c>
      <c r="AI307" s="52">
        <f t="shared" si="29"/>
        <v>1.0073231036895016</v>
      </c>
      <c r="BG307" s="102">
        <f>_xll.qlCalendarAdvance(calendar,BG306,"1D",,,trigger)</f>
        <v>42709</v>
      </c>
      <c r="BH307" s="71">
        <f>_xll.qlTenorBasisForwardRate($W$17,BG307,_xll.ohTrigger(trigger,$W$24))</f>
        <v>6.2226154911353983E-4</v>
      </c>
      <c r="BI307" s="71">
        <f>_xll.qlTenorBasisForwardRate($W$17,BG307,_xll.ohTrigger(trigger,$W$24))*_xll.qlInterpolationInterpolate($AI$1,BG307,,trigger)</f>
        <v>5.699780477758582E-4</v>
      </c>
      <c r="BJ307" s="71">
        <f>_xll.qlIndexFixing($W$9,_xll.qlInterestRateIndexFixingDate($W$9,BG307,trigger),TRUE,trigger)</f>
        <v>5.6951644354332246E-4</v>
      </c>
      <c r="BK307" s="1">
        <f t="shared" si="32"/>
        <v>-4.6160423253574501E-7</v>
      </c>
    </row>
    <row r="308" spans="26:63" x14ac:dyDescent="0.2">
      <c r="Z308" s="1">
        <f t="shared" si="30"/>
        <v>305</v>
      </c>
      <c r="AA308" s="44" t="str">
        <f t="shared" si="31"/>
        <v>305M</v>
      </c>
      <c r="AB308" s="45">
        <f>_xll.qlCalendarAdvance(calendar,$AB$3,AA308,,,trigger)</f>
        <v>51564</v>
      </c>
      <c r="AC308" s="45">
        <f>_xll.qlInterestRateIndexMaturity($W$9,AB308,trigger)</f>
        <v>51748</v>
      </c>
      <c r="AD308" s="49">
        <f>_xll.qlTenorBasisValue($W$17,AB308,_xll.ohTrigger(trigger,$W$24))</f>
        <v>3.708115122783587E-4</v>
      </c>
      <c r="AE308" s="49">
        <f>_xll.qlTenorBasisForwardRate($W$17,AB308,_xll.ohTrigger(trigger,$W$24))</f>
        <v>1.5208238702257898E-2</v>
      </c>
      <c r="AF308" s="49">
        <f>_xll.qlTenorBasisForwardRate2($W$17,AB308,AC308,_xll.ohTrigger(trigger,$W$24))</f>
        <v>1.5208238702257898E-2</v>
      </c>
      <c r="AG308" s="49">
        <f>_xll.qlIndexFixing($W$9,_xll.qlInterestRateIndexFixingDate($W$9,AB308,trigger),TRUE,trigger)</f>
        <v>1.5324792415098168E-2</v>
      </c>
      <c r="AH308" s="52">
        <f t="shared" si="28"/>
        <v>-1.1655371284026959</v>
      </c>
      <c r="AI308" s="52">
        <f t="shared" si="29"/>
        <v>1.0076638534627265</v>
      </c>
      <c r="BG308" s="102">
        <f>_xll.qlCalendarAdvance(calendar,BG307,"1D",,,trigger)</f>
        <v>42710</v>
      </c>
      <c r="BH308" s="71">
        <f>_xll.qlTenorBasisForwardRate($W$17,BG308,_xll.ohTrigger(trigger,$W$24))</f>
        <v>6.2523210874873656E-4</v>
      </c>
      <c r="BI308" s="71">
        <f>_xll.qlTenorBasisForwardRate($W$17,BG308,_xll.ohTrigger(trigger,$W$24))*_xll.qlInterpolationInterpolate($AI$1,BG308,,trigger)</f>
        <v>5.7334593637489088E-4</v>
      </c>
      <c r="BJ308" s="71">
        <f>_xll.qlIndexFixing($W$9,_xll.qlInterestRateIndexFixingDate($W$9,BG308,trigger),TRUE,trigger)</f>
        <v>5.7280866631157163E-4</v>
      </c>
      <c r="BK308" s="1">
        <f t="shared" si="32"/>
        <v>-5.3727006331925377E-7</v>
      </c>
    </row>
    <row r="309" spans="26:63" x14ac:dyDescent="0.2">
      <c r="Z309" s="1">
        <f t="shared" si="30"/>
        <v>306</v>
      </c>
      <c r="AA309" s="44" t="str">
        <f t="shared" si="31"/>
        <v>306M</v>
      </c>
      <c r="AB309" s="45">
        <f>_xll.qlCalendarAdvance(calendar,$AB$3,AA309,,,trigger)</f>
        <v>51593</v>
      </c>
      <c r="AC309" s="45">
        <f>_xll.qlInterestRateIndexMaturity($W$9,AB309,trigger)</f>
        <v>51776</v>
      </c>
      <c r="AD309" s="49">
        <f>_xll.qlTenorBasisValue($W$17,AB309,_xll.ohTrigger(trigger,$W$24))</f>
        <v>3.6833415350481026E-4</v>
      </c>
      <c r="AE309" s="49">
        <f>_xll.qlTenorBasisForwardRate($W$17,AB309,_xll.ohTrigger(trigger,$W$24))</f>
        <v>1.5193007574439886E-2</v>
      </c>
      <c r="AF309" s="49">
        <f>_xll.qlTenorBasisForwardRate2($W$17,AB309,AC309,_xll.ohTrigger(trigger,$W$24))</f>
        <v>1.5193007574439886E-2</v>
      </c>
      <c r="AG309" s="49">
        <f>_xll.qlIndexFixing($W$9,_xll.qlInterestRateIndexFixingDate($W$9,AB309,trigger),TRUE,trigger)</f>
        <v>1.5314466266832291E-2</v>
      </c>
      <c r="AH309" s="52">
        <f t="shared" si="28"/>
        <v>-1.2145869239240521</v>
      </c>
      <c r="AI309" s="52">
        <f t="shared" si="29"/>
        <v>1.0079943810859899</v>
      </c>
      <c r="BG309" s="102">
        <f>_xll.qlCalendarAdvance(calendar,BG308,"1D",,,trigger)</f>
        <v>42711</v>
      </c>
      <c r="BH309" s="71">
        <f>_xll.qlTenorBasisForwardRate($W$17,BG309,_xll.ohTrigger(trigger,$W$24))</f>
        <v>6.2821971267299035E-4</v>
      </c>
      <c r="BI309" s="71">
        <f>_xll.qlTenorBasisForwardRate($W$17,BG309,_xll.ohTrigger(trigger,$W$24))*_xll.qlInterpolationInterpolate($AI$1,BG309,,trigger)</f>
        <v>5.7673561965183048E-4</v>
      </c>
      <c r="BJ309" s="71">
        <f>_xll.qlIndexFixing($W$9,_xll.qlInterestRateIndexFixingDate($W$9,BG309,trigger),TRUE,trigger)</f>
        <v>5.7615614051006493E-4</v>
      </c>
      <c r="BK309" s="1">
        <f t="shared" si="32"/>
        <v>-5.7947914176555235E-7</v>
      </c>
    </row>
    <row r="310" spans="26:63" x14ac:dyDescent="0.2">
      <c r="Z310" s="1">
        <f t="shared" si="30"/>
        <v>307</v>
      </c>
      <c r="AA310" s="44" t="str">
        <f t="shared" si="31"/>
        <v>307M</v>
      </c>
      <c r="AB310" s="45">
        <f>_xll.qlCalendarAdvance(calendar,$AB$3,AA310,,,trigger)</f>
        <v>51623</v>
      </c>
      <c r="AC310" s="45">
        <f>_xll.qlInterestRateIndexMaturity($W$9,AB310,trigger)</f>
        <v>51809</v>
      </c>
      <c r="AD310" s="49">
        <f>_xll.qlTenorBasisValue($W$17,AB310,_xll.ohTrigger(trigger,$W$24))</f>
        <v>3.6580194996773221E-4</v>
      </c>
      <c r="AE310" s="49">
        <f>_xll.qlTenorBasisForwardRate($W$17,AB310,_xll.ohTrigger(trigger,$W$24))</f>
        <v>1.5177955512117437E-2</v>
      </c>
      <c r="AF310" s="49">
        <f>_xll.qlTenorBasisForwardRate2($W$17,AB310,AC310,_xll.ohTrigger(trigger,$W$24))</f>
        <v>1.5177955512117437E-2</v>
      </c>
      <c r="AG310" s="49">
        <f>_xll.qlIndexFixing($W$9,_xll.qlInterestRateIndexFixingDate($W$9,AB310,trigger),TRUE,trigger)</f>
        <v>1.5304769121648231E-2</v>
      </c>
      <c r="AH310" s="52">
        <f t="shared" si="28"/>
        <v>-1.2681360953079381</v>
      </c>
      <c r="AI310" s="52">
        <f t="shared" si="29"/>
        <v>1.0083551180150416</v>
      </c>
      <c r="BG310" s="102">
        <f>_xll.qlCalendarAdvance(calendar,BG309,"1D",,,trigger)</f>
        <v>42712</v>
      </c>
      <c r="BH310" s="71">
        <f>_xll.qlTenorBasisForwardRate($W$17,BG310,_xll.ohTrigger(trigger,$W$24))</f>
        <v>6.3122487322328719E-4</v>
      </c>
      <c r="BI310" s="71">
        <f>_xll.qlTenorBasisForwardRate($W$17,BG310,_xll.ohTrigger(trigger,$W$24))*_xll.qlInterpolationInterpolate($AI$1,BG310,,trigger)</f>
        <v>5.8014762139314065E-4</v>
      </c>
      <c r="BJ310" s="71">
        <f>_xll.qlIndexFixing($W$9,_xll.qlInterestRateIndexFixingDate($W$9,BG310,trigger),TRUE,trigger)</f>
        <v>5.7955599931202651E-4</v>
      </c>
      <c r="BK310" s="1">
        <f t="shared" si="32"/>
        <v>-5.9162208111414143E-7</v>
      </c>
    </row>
    <row r="311" spans="26:63" x14ac:dyDescent="0.2">
      <c r="Z311" s="1">
        <f t="shared" si="30"/>
        <v>308</v>
      </c>
      <c r="AA311" s="44" t="str">
        <f t="shared" si="31"/>
        <v>308M</v>
      </c>
      <c r="AB311" s="45">
        <f>_xll.qlCalendarAdvance(calendar,$AB$3,AA311,,,trigger)</f>
        <v>51655</v>
      </c>
      <c r="AC311" s="45">
        <f>_xll.qlInterestRateIndexMaturity($W$9,AB311,trigger)</f>
        <v>51838</v>
      </c>
      <c r="AD311" s="49">
        <f>_xll.qlTenorBasisValue($W$17,AB311,_xll.ohTrigger(trigger,$W$24))</f>
        <v>3.631348300449968E-4</v>
      </c>
      <c r="AE311" s="49">
        <f>_xll.qlTenorBasisForwardRate($W$17,AB311,_xll.ohTrigger(trigger,$W$24))</f>
        <v>1.5161902692491505E-2</v>
      </c>
      <c r="AF311" s="49">
        <f>_xll.qlTenorBasisForwardRate2($W$17,AB311,AC311,_xll.ohTrigger(trigger,$W$24))</f>
        <v>1.5161902692491505E-2</v>
      </c>
      <c r="AG311" s="49">
        <f>_xll.qlIndexFixing($W$9,_xll.qlInterestRateIndexFixingDate($W$9,AB311,trigger),TRUE,trigger)</f>
        <v>1.5293793868231929E-2</v>
      </c>
      <c r="AH311" s="52">
        <f t="shared" si="28"/>
        <v>-1.3189117574042424</v>
      </c>
      <c r="AI311" s="52">
        <f t="shared" si="29"/>
        <v>1.0086988538586084</v>
      </c>
      <c r="BG311" s="102">
        <f>_xll.qlCalendarAdvance(calendar,BG310,"1D",,,trigger)</f>
        <v>42713</v>
      </c>
      <c r="BH311" s="71">
        <f>_xll.qlTenorBasisForwardRate($W$17,BG311,_xll.ohTrigger(trigger,$W$24))</f>
        <v>6.3424810681994028E-4</v>
      </c>
      <c r="BI311" s="71">
        <f>_xll.qlTenorBasisForwardRate($W$17,BG311,_xll.ohTrigger(trigger,$W$24))*_xll.qlInterpolationInterpolate($AI$1,BG311,,trigger)</f>
        <v>5.8358247126286079E-4</v>
      </c>
      <c r="BJ311" s="71">
        <f>_xll.qlIndexFixing($W$9,_xll.qlInterestRateIndexFixingDate($W$9,BG311,trigger),TRUE,trigger)</f>
        <v>5.8300537908241286E-4</v>
      </c>
      <c r="BK311" s="1">
        <f t="shared" si="32"/>
        <v>-5.7709218044793131E-7</v>
      </c>
    </row>
    <row r="312" spans="26:63" x14ac:dyDescent="0.2">
      <c r="Z312" s="1">
        <f t="shared" si="30"/>
        <v>309</v>
      </c>
      <c r="AA312" s="44" t="str">
        <f t="shared" si="31"/>
        <v>309M</v>
      </c>
      <c r="AB312" s="45">
        <f>_xll.qlCalendarAdvance(calendar,$AB$3,AA312,,,trigger)</f>
        <v>51684</v>
      </c>
      <c r="AC312" s="45">
        <f>_xll.qlInterestRateIndexMaturity($W$9,AB312,trigger)</f>
        <v>51868</v>
      </c>
      <c r="AD312" s="49">
        <f>_xll.qlTenorBasisValue($W$17,AB312,_xll.ohTrigger(trigger,$W$24))</f>
        <v>3.6074763922251603E-4</v>
      </c>
      <c r="AE312" s="49">
        <f>_xll.qlTenorBasisForwardRate($W$17,AB312,_xll.ohTrigger(trigger,$W$24))</f>
        <v>1.5148075659306886E-2</v>
      </c>
      <c r="AF312" s="49">
        <f>_xll.qlTenorBasisForwardRate2($W$17,AB312,AC312,_xll.ohTrigger(trigger,$W$24))</f>
        <v>1.5148075659306886E-2</v>
      </c>
      <c r="AG312" s="49">
        <f>_xll.qlIndexFixing($W$9,_xll.qlInterestRateIndexFixingDate($W$9,AB312,trigger),TRUE,trigger)</f>
        <v>1.5284814011600057E-2</v>
      </c>
      <c r="AH312" s="52">
        <f t="shared" si="28"/>
        <v>-1.3673835229317115</v>
      </c>
      <c r="AI312" s="52">
        <f t="shared" si="29"/>
        <v>1.0090267803890429</v>
      </c>
      <c r="BG312" s="102">
        <f>_xll.qlCalendarAdvance(calendar,BG311,"1D",,,trigger)</f>
        <v>42716</v>
      </c>
      <c r="BH312" s="71">
        <f>_xll.qlTenorBasisForwardRate($W$17,BG312,_xll.ohTrigger(trigger,$W$24))</f>
        <v>6.4343147140915127E-4</v>
      </c>
      <c r="BI312" s="71">
        <f>_xll.qlTenorBasisForwardRate($W$17,BG312,_xll.ohTrigger(trigger,$W$24))*_xll.qlInterpolationInterpolate($AI$1,BG312,,trigger)</f>
        <v>5.9402949495298348E-4</v>
      </c>
      <c r="BJ312" s="71">
        <f>_xll.qlIndexFixing($W$9,_xll.qlInterestRateIndexFixingDate($W$9,BG312,trigger),TRUE,trigger)</f>
        <v>5.9362205567697098E-4</v>
      </c>
      <c r="BK312" s="1">
        <f t="shared" si="32"/>
        <v>-4.0743927601249487E-7</v>
      </c>
    </row>
    <row r="313" spans="26:63" x14ac:dyDescent="0.2">
      <c r="Z313" s="1">
        <f t="shared" si="30"/>
        <v>310</v>
      </c>
      <c r="AA313" s="44" t="str">
        <f t="shared" si="31"/>
        <v>310M</v>
      </c>
      <c r="AB313" s="45">
        <f>_xll.qlCalendarAdvance(calendar,$AB$3,AA313,,,trigger)</f>
        <v>51715</v>
      </c>
      <c r="AC313" s="45">
        <f>_xll.qlInterestRateIndexMaturity($W$9,AB313,trigger)</f>
        <v>51900</v>
      </c>
      <c r="AD313" s="49">
        <f>_xll.qlTenorBasisValue($W$17,AB313,_xll.ohTrigger(trigger,$W$24))</f>
        <v>3.5822688334726036E-4</v>
      </c>
      <c r="AE313" s="49">
        <f>_xll.qlTenorBasisForwardRate($W$17,AB313,_xll.ohTrigger(trigger,$W$24))</f>
        <v>1.5133759249798004E-2</v>
      </c>
      <c r="AF313" s="49">
        <f>_xll.qlTenorBasisForwardRate2($W$17,AB313,AC313,_xll.ohTrigger(trigger,$W$24))</f>
        <v>1.5133759249798004E-2</v>
      </c>
      <c r="AG313" s="49">
        <f>_xll.qlIndexFixing($W$9,_xll.qlInterestRateIndexFixingDate($W$9,AB313,trigger),TRUE,trigger)</f>
        <v>1.5275585306802474E-2</v>
      </c>
      <c r="AH313" s="52">
        <f t="shared" si="28"/>
        <v>-1.4182605700447</v>
      </c>
      <c r="AI313" s="52">
        <f t="shared" si="29"/>
        <v>1.0093715021273622</v>
      </c>
      <c r="BG313" s="102">
        <f>_xll.qlCalendarAdvance(calendar,BG312,"1D",,,trigger)</f>
        <v>42717</v>
      </c>
      <c r="BH313" s="71">
        <f>_xll.qlTenorBasisForwardRate($W$17,BG313,_xll.ohTrigger(trigger,$W$24))</f>
        <v>6.4653224313424961E-4</v>
      </c>
      <c r="BI313" s="71">
        <f>_xll.qlTenorBasisForwardRate($W$17,BG313,_xll.ohTrigger(trigger,$W$24))*_xll.qlInterpolationInterpolate($AI$1,BG313,,trigger)</f>
        <v>5.9756115233548508E-4</v>
      </c>
      <c r="BJ313" s="71">
        <f>_xll.qlIndexFixing($W$9,_xll.qlInterestRateIndexFixingDate($W$9,BG313,trigger),TRUE,trigger)</f>
        <v>5.972409467336836E-4</v>
      </c>
      <c r="BK313" s="1">
        <f t="shared" si="32"/>
        <v>-3.202056018014772E-7</v>
      </c>
    </row>
    <row r="314" spans="26:63" x14ac:dyDescent="0.2">
      <c r="Z314" s="1">
        <f t="shared" si="30"/>
        <v>311</v>
      </c>
      <c r="AA314" s="44" t="str">
        <f t="shared" si="31"/>
        <v>311M</v>
      </c>
      <c r="AB314" s="45">
        <f>_xll.qlCalendarAdvance(calendar,$AB$3,AA314,,,trigger)</f>
        <v>51746</v>
      </c>
      <c r="AC314" s="45">
        <f>_xll.qlInterestRateIndexMaturity($W$9,AB314,trigger)</f>
        <v>51928</v>
      </c>
      <c r="AD314" s="49">
        <f>_xll.qlTenorBasisValue($W$17,AB314,_xll.ohTrigger(trigger,$W$24))</f>
        <v>3.5573787217416445E-4</v>
      </c>
      <c r="AE314" s="49">
        <f>_xll.qlTenorBasisForwardRate($W$17,AB314,_xll.ohTrigger(trigger,$W$24))</f>
        <v>1.511952187388281E-2</v>
      </c>
      <c r="AF314" s="49">
        <f>_xll.qlTenorBasisForwardRate2($W$17,AB314,AC314,_xll.ohTrigger(trigger,$W$24))</f>
        <v>1.511952187388281E-2</v>
      </c>
      <c r="AG314" s="49">
        <f>_xll.qlIndexFixing($W$9,_xll.qlInterestRateIndexFixingDate($W$9,AB314,trigger),TRUE,trigger)</f>
        <v>1.5266010448522983E-2</v>
      </c>
      <c r="AH314" s="52">
        <f t="shared" si="28"/>
        <v>-1.4648857464017242</v>
      </c>
      <c r="AI314" s="52">
        <f t="shared" si="29"/>
        <v>1.009688704170812</v>
      </c>
      <c r="BG314" s="102">
        <f>_xll.qlCalendarAdvance(calendar,BG313,"1D",,,trigger)</f>
        <v>42718</v>
      </c>
      <c r="BH314" s="71">
        <f>_xll.qlTenorBasisForwardRate($W$17,BG314,_xll.ohTrigger(trigger,$W$24))</f>
        <v>6.4965373130724592E-4</v>
      </c>
      <c r="BI314" s="71">
        <f>_xll.qlTenorBasisForwardRate($W$17,BG314,_xll.ohTrigger(trigger,$W$24))*_xll.qlInterpolationInterpolate($AI$1,BG314,,trigger)</f>
        <v>6.0111839511608112E-4</v>
      </c>
      <c r="BJ314" s="71">
        <f>_xll.qlIndexFixing($W$9,_xll.qlInterestRateIndexFixingDate($W$9,BG314,trigger),TRUE,trigger)</f>
        <v>6.008950884033743E-4</v>
      </c>
      <c r="BK314" s="1">
        <f t="shared" si="32"/>
        <v>-2.2330671270681494E-7</v>
      </c>
    </row>
    <row r="315" spans="26:63" x14ac:dyDescent="0.2">
      <c r="Z315" s="1">
        <f t="shared" si="30"/>
        <v>312</v>
      </c>
      <c r="AA315" s="44" t="str">
        <f t="shared" si="31"/>
        <v>312M</v>
      </c>
      <c r="AB315" s="45">
        <f>_xll.qlCalendarAdvance(calendar,$AB$3,AA315,,,trigger)</f>
        <v>51776</v>
      </c>
      <c r="AC315" s="45">
        <f>_xll.qlInterestRateIndexMaturity($W$9,AB315,trigger)</f>
        <v>51958</v>
      </c>
      <c r="AD315" s="49">
        <f>_xll.qlTenorBasisValue($W$17,AB315,_xll.ohTrigger(trigger,$W$24))</f>
        <v>3.5335903376356419E-4</v>
      </c>
      <c r="AE315" s="49">
        <f>_xll.qlTenorBasisForwardRate($W$17,AB315,_xll.ohTrigger(trigger,$W$24))</f>
        <v>1.5106485762101989E-2</v>
      </c>
      <c r="AF315" s="49">
        <f>_xll.qlTenorBasisForwardRate2($W$17,AB315,AC315,_xll.ohTrigger(trigger,$W$24))</f>
        <v>1.5106485762101989E-2</v>
      </c>
      <c r="AG315" s="49">
        <f>_xll.qlIndexFixing($W$9,_xll.qlInterestRateIndexFixingDate($W$9,AB315,trigger),TRUE,trigger)</f>
        <v>1.525764507274101E-2</v>
      </c>
      <c r="AH315" s="52">
        <f t="shared" si="28"/>
        <v>-1.5115931063902113</v>
      </c>
      <c r="AI315" s="52">
        <f t="shared" si="29"/>
        <v>1.0100062524811853</v>
      </c>
      <c r="BG315" s="102">
        <f>_xll.qlCalendarAdvance(calendar,BG314,"1D",,,trigger)</f>
        <v>42719</v>
      </c>
      <c r="BH315" s="71">
        <f>_xll.qlTenorBasisForwardRate($W$17,BG315,_xll.ohTrigger(trigger,$W$24))</f>
        <v>6.5279620586737575E-4</v>
      </c>
      <c r="BI315" s="71">
        <f>_xll.qlTenorBasisForwardRate($W$17,BG315,_xll.ohTrigger(trigger,$W$24))*_xll.qlInterpolationInterpolate($AI$1,BG315,,trigger)</f>
        <v>6.0470153765149301E-4</v>
      </c>
      <c r="BJ315" s="71">
        <f>_xll.qlIndexFixing($W$9,_xll.qlInterestRateIndexFixingDate($W$9,BG315,trigger),TRUE,trigger)</f>
        <v>6.0458163617504274E-4</v>
      </c>
      <c r="BK315" s="1">
        <f t="shared" si="32"/>
        <v>-1.1990147645026764E-7</v>
      </c>
    </row>
    <row r="316" spans="26:63" x14ac:dyDescent="0.2">
      <c r="Z316" s="1">
        <f t="shared" si="30"/>
        <v>313</v>
      </c>
      <c r="AA316" s="44" t="str">
        <f t="shared" si="31"/>
        <v>313M</v>
      </c>
      <c r="AB316" s="45">
        <f>_xll.qlCalendarAdvance(calendar,$AB$3,AA316,,,trigger)</f>
        <v>51809</v>
      </c>
      <c r="AC316" s="45">
        <f>_xll.qlInterestRateIndexMaturity($W$9,AB316,trigger)</f>
        <v>51991</v>
      </c>
      <c r="AD316" s="49">
        <f>_xll.qlTenorBasisValue($W$17,AB316,_xll.ohTrigger(trigger,$W$24))</f>
        <v>3.507758650253028E-4</v>
      </c>
      <c r="AE316" s="49">
        <f>_xll.qlTenorBasisForwardRate($W$17,AB316,_xll.ohTrigger(trigger,$W$24))</f>
        <v>1.5092680040768379E-2</v>
      </c>
      <c r="AF316" s="49">
        <f>_xll.qlTenorBasisForwardRate2($W$17,AB316,AC316,_xll.ohTrigger(trigger,$W$24))</f>
        <v>1.5092680040768379E-2</v>
      </c>
      <c r="AG316" s="49">
        <f>_xll.qlIndexFixing($W$9,_xll.qlInterestRateIndexFixingDate($W$9,AB316,trigger),TRUE,trigger)</f>
        <v>1.5248876912155285E-2</v>
      </c>
      <c r="AH316" s="52">
        <f t="shared" si="28"/>
        <v>-1.5619687138690614</v>
      </c>
      <c r="AI316" s="52">
        <f t="shared" si="29"/>
        <v>1.0103491805938367</v>
      </c>
      <c r="BG316" s="102">
        <f>_xll.qlCalendarAdvance(calendar,BG315,"1D",,,trigger)</f>
        <v>42720</v>
      </c>
      <c r="BH316" s="71">
        <f>_xll.qlTenorBasisForwardRate($W$17,BG316,_xll.ohTrigger(trigger,$W$24))</f>
        <v>6.559588519429526E-4</v>
      </c>
      <c r="BI316" s="71">
        <f>_xll.qlTenorBasisForwardRate($W$17,BG316,_xll.ohTrigger(trigger,$W$24))*_xll.qlInterpolationInterpolate($AI$1,BG316,,trigger)</f>
        <v>6.0830988940558186E-4</v>
      </c>
      <c r="BJ316" s="71">
        <f>_xll.qlIndexFixing($W$9,_xll.qlInterestRateIndexFixingDate($W$9,BG316,trigger),TRUE,trigger)</f>
        <v>6.0829774872502886E-4</v>
      </c>
      <c r="BK316" s="1">
        <f t="shared" si="32"/>
        <v>-1.2140680553007939E-8</v>
      </c>
    </row>
    <row r="317" spans="26:63" x14ac:dyDescent="0.2">
      <c r="Z317" s="1">
        <f t="shared" si="30"/>
        <v>314</v>
      </c>
      <c r="AA317" s="44" t="str">
        <f t="shared" si="31"/>
        <v>314M</v>
      </c>
      <c r="AB317" s="45">
        <f>_xll.qlCalendarAdvance(calendar,$AB$3,AA317,,,trigger)</f>
        <v>51837</v>
      </c>
      <c r="AC317" s="45">
        <f>_xll.qlInterestRateIndexMaturity($W$9,AB317,trigger)</f>
        <v>52019</v>
      </c>
      <c r="AD317" s="49">
        <f>_xll.qlTenorBasisValue($W$17,AB317,_xll.ohTrigger(trigger,$W$24))</f>
        <v>3.4861134050924821E-4</v>
      </c>
      <c r="AE317" s="49">
        <f>_xll.qlTenorBasisForwardRate($W$17,AB317,_xll.ohTrigger(trigger,$W$24))</f>
        <v>1.5081411461164445E-2</v>
      </c>
      <c r="AF317" s="49">
        <f>_xll.qlTenorBasisForwardRate2($W$17,AB317,AC317,_xll.ohTrigger(trigger,$W$24))</f>
        <v>1.5081411461164445E-2</v>
      </c>
      <c r="AG317" s="49">
        <f>_xll.qlIndexFixing($W$9,_xll.qlInterestRateIndexFixingDate($W$9,AB317,trigger),TRUE,trigger)</f>
        <v>1.5241798933520881E-2</v>
      </c>
      <c r="AH317" s="52">
        <f t="shared" si="28"/>
        <v>-1.6038747235643664</v>
      </c>
      <c r="AI317" s="52">
        <f t="shared" si="29"/>
        <v>1.0106347786325864</v>
      </c>
      <c r="BG317" s="102">
        <f>_xll.qlCalendarAdvance(calendar,BG316,"1D",,,trigger)</f>
        <v>42723</v>
      </c>
      <c r="BH317" s="71">
        <f>_xll.qlTenorBasisForwardRate($W$17,BG317,_xll.ohTrigger(trigger,$W$24))</f>
        <v>6.6555681327327781E-4</v>
      </c>
      <c r="BI317" s="71">
        <f>_xll.qlTenorBasisForwardRate($W$17,BG317,_xll.ohTrigger(trigger,$W$24))*_xll.qlInterpolationInterpolate($AI$1,BG317,,trigger)</f>
        <v>6.1927658544157053E-4</v>
      </c>
      <c r="BJ317" s="71">
        <f>_xll.qlIndexFixing($W$9,_xll.qlInterestRateIndexFixingDate($W$9,BG317,trigger),TRUE,trigger)</f>
        <v>6.1959510957360379E-4</v>
      </c>
      <c r="BK317" s="1">
        <f t="shared" si="32"/>
        <v>3.1852413203325904E-7</v>
      </c>
    </row>
    <row r="318" spans="26:63" x14ac:dyDescent="0.2">
      <c r="Z318" s="1">
        <f t="shared" si="30"/>
        <v>315</v>
      </c>
      <c r="AA318" s="44" t="str">
        <f t="shared" si="31"/>
        <v>315M</v>
      </c>
      <c r="AB318" s="45">
        <f>_xll.qlCalendarAdvance(calendar,$AB$3,AA318,,,trigger)</f>
        <v>51868</v>
      </c>
      <c r="AC318" s="45">
        <f>_xll.qlInterestRateIndexMaturity($W$9,AB318,trigger)</f>
        <v>52049</v>
      </c>
      <c r="AD318" s="49">
        <f>_xll.qlTenorBasisValue($W$17,AB318,_xll.ohTrigger(trigger,$W$24))</f>
        <v>3.4624375513911659E-4</v>
      </c>
      <c r="AE318" s="49">
        <f>_xll.qlTenorBasisForwardRate($W$17,AB318,_xll.ohTrigger(trigger,$W$24))</f>
        <v>1.5069286277389264E-2</v>
      </c>
      <c r="AF318" s="49">
        <f>_xll.qlTenorBasisForwardRate2($W$17,AB318,AC318,_xll.ohTrigger(trigger,$W$24))</f>
        <v>1.5069286277389264E-2</v>
      </c>
      <c r="AG318" s="49">
        <f>_xll.qlIndexFixing($W$9,_xll.qlInterestRateIndexFixingDate($W$9,AB318,trigger),TRUE,trigger)</f>
        <v>1.5234144294456768E-2</v>
      </c>
      <c r="AH318" s="52">
        <f t="shared" si="28"/>
        <v>-1.6485801706750403</v>
      </c>
      <c r="AI318" s="52">
        <f t="shared" si="29"/>
        <v>1.0109400016718022</v>
      </c>
      <c r="BG318" s="102">
        <f>_xll.qlCalendarAdvance(calendar,BG317,"1D",,,trigger)</f>
        <v>42724</v>
      </c>
      <c r="BH318" s="71">
        <f>_xll.qlTenorBasisForwardRate($W$17,BG318,_xll.ohTrigger(trigger,$W$24))</f>
        <v>6.687890862223521E-4</v>
      </c>
      <c r="BI318" s="71">
        <f>_xll.qlTenorBasisForwardRate($W$17,BG318,_xll.ohTrigger(trigger,$W$24))*_xll.qlInterpolationInterpolate($AI$1,BG318,,trigger)</f>
        <v>6.2297608720150081E-4</v>
      </c>
      <c r="BJ318" s="71">
        <f>_xll.qlIndexFixing($W$9,_xll.qlInterestRateIndexFixingDate($W$9,BG318,trigger),TRUE,trigger)</f>
        <v>6.2340113169085385E-4</v>
      </c>
      <c r="BK318" s="1">
        <f t="shared" si="32"/>
        <v>4.2504448935303495E-7</v>
      </c>
    </row>
    <row r="319" spans="26:63" x14ac:dyDescent="0.2">
      <c r="Z319" s="1">
        <f t="shared" si="30"/>
        <v>316</v>
      </c>
      <c r="AA319" s="44" t="str">
        <f t="shared" si="31"/>
        <v>316M</v>
      </c>
      <c r="AB319" s="45">
        <f>_xll.qlCalendarAdvance(calendar,$AB$3,AA319,,,trigger)</f>
        <v>51900</v>
      </c>
      <c r="AC319" s="45">
        <f>_xll.qlInterestRateIndexMaturity($W$9,AB319,trigger)</f>
        <v>52082</v>
      </c>
      <c r="AD319" s="49">
        <f>_xll.qlTenorBasisValue($W$17,AB319,_xll.ohTrigger(trigger,$W$24))</f>
        <v>3.438312384784133E-4</v>
      </c>
      <c r="AE319" s="49">
        <f>_xll.qlTenorBasisForwardRate($W$17,AB319,_xll.ohTrigger(trigger,$W$24))</f>
        <v>1.505758251964952E-2</v>
      </c>
      <c r="AF319" s="49">
        <f>_xll.qlTenorBasisForwardRate2($W$17,AB319,AC319,_xll.ohTrigger(trigger,$W$24))</f>
        <v>1.505758251964952E-2</v>
      </c>
      <c r="AG319" s="49">
        <f>_xll.qlIndexFixing($W$9,_xll.qlInterestRateIndexFixingDate($W$9,AB319,trigger),TRUE,trigger)</f>
        <v>1.5227111807093305E-2</v>
      </c>
      <c r="AH319" s="52">
        <f t="shared" si="28"/>
        <v>-1.6952928744378566</v>
      </c>
      <c r="AI319" s="52">
        <f t="shared" si="29"/>
        <v>1.0112587320854829</v>
      </c>
      <c r="BG319" s="102">
        <f>_xll.qlCalendarAdvance(calendar,BG318,"1D",,,trigger)</f>
        <v>42725</v>
      </c>
      <c r="BH319" s="71">
        <f>_xll.qlTenorBasisForwardRate($W$17,BG319,_xll.ohTrigger(trigger,$W$24))</f>
        <v>6.7203594789506222E-4</v>
      </c>
      <c r="BI319" s="71">
        <f>_xll.qlTenorBasisForwardRate($W$17,BG319,_xll.ohTrigger(trigger,$W$24))*_xll.qlInterpolationInterpolate($AI$1,BG319,,trigger)</f>
        <v>6.2669588222392567E-4</v>
      </c>
      <c r="BJ319" s="71">
        <f>_xll.qlIndexFixing($W$9,_xll.qlInterestRateIndexFixingDate($W$9,BG319,trigger),TRUE,trigger)</f>
        <v>6.2722255973606574E-4</v>
      </c>
      <c r="BK319" s="1">
        <f t="shared" si="32"/>
        <v>5.2667751214007397E-7</v>
      </c>
    </row>
    <row r="320" spans="26:63" x14ac:dyDescent="0.2">
      <c r="Z320" s="1">
        <f t="shared" si="30"/>
        <v>317</v>
      </c>
      <c r="AA320" s="44" t="str">
        <f t="shared" si="31"/>
        <v>317M</v>
      </c>
      <c r="AB320" s="45">
        <f>_xll.qlCalendarAdvance(calendar,$AB$3,AA320,,,trigger)</f>
        <v>51928</v>
      </c>
      <c r="AC320" s="45">
        <f>_xll.qlInterestRateIndexMaturity($W$9,AB320,trigger)</f>
        <v>52112</v>
      </c>
      <c r="AD320" s="49">
        <f>_xll.qlTenorBasisValue($W$17,AB320,_xll.ohTrigger(trigger,$W$24))</f>
        <v>3.4174619120318748E-4</v>
      </c>
      <c r="AE320" s="49">
        <f>_xll.qlTenorBasisForwardRate($W$17,AB320,_xll.ohTrigger(trigger,$W$24))</f>
        <v>1.5047981477606401E-2</v>
      </c>
      <c r="AF320" s="49">
        <f>_xll.qlTenorBasisForwardRate2($W$17,AB320,AC320,_xll.ohTrigger(trigger,$W$24))</f>
        <v>1.5047981477606401E-2</v>
      </c>
      <c r="AG320" s="49">
        <f>_xll.qlIndexFixing($W$9,_xll.qlInterestRateIndexFixingDate($W$9,AB320,trigger),TRUE,trigger)</f>
        <v>1.522159392078984E-2</v>
      </c>
      <c r="AH320" s="52">
        <f t="shared" si="28"/>
        <v>-1.7361244318343967</v>
      </c>
      <c r="AI320" s="52">
        <f t="shared" si="29"/>
        <v>1.0115372579001243</v>
      </c>
      <c r="BG320" s="102">
        <f>_xll.qlCalendarAdvance(calendar,BG319,"1D",,,trigger)</f>
        <v>42726</v>
      </c>
      <c r="BH320" s="71">
        <f>_xll.qlTenorBasisForwardRate($W$17,BG320,_xll.ohTrigger(trigger,$W$24))</f>
        <v>6.7529624981273325E-4</v>
      </c>
      <c r="BI320" s="71">
        <f>_xll.qlTenorBasisForwardRate($W$17,BG320,_xll.ohTrigger(trigger,$W$24))*_xll.qlInterpolationInterpolate($AI$1,BG320,,trigger)</f>
        <v>6.3043494361030971E-4</v>
      </c>
      <c r="BJ320" s="71">
        <f>_xll.qlIndexFixing($W$9,_xll.qlInterestRateIndexFixingDate($W$9,BG320,trigger),TRUE,trigger)</f>
        <v>6.3105657149205437E-4</v>
      </c>
      <c r="BK320" s="1">
        <f t="shared" si="32"/>
        <v>6.2162788174466386E-7</v>
      </c>
    </row>
    <row r="321" spans="26:63" x14ac:dyDescent="0.2">
      <c r="Z321" s="1">
        <f t="shared" si="30"/>
        <v>318</v>
      </c>
      <c r="AA321" s="44" t="str">
        <f t="shared" si="31"/>
        <v>318M</v>
      </c>
      <c r="AB321" s="45">
        <f>_xll.qlCalendarAdvance(calendar,$AB$3,AA321,,,trigger)</f>
        <v>51958</v>
      </c>
      <c r="AC321" s="45">
        <f>_xll.qlInterestRateIndexMaturity($W$9,AB321,trigger)</f>
        <v>52141</v>
      </c>
      <c r="AD321" s="49">
        <f>_xll.qlTenorBasisValue($W$17,AB321,_xll.ohTrigger(trigger,$W$24))</f>
        <v>3.3953874036239781E-4</v>
      </c>
      <c r="AE321" s="49">
        <f>_xll.qlTenorBasisForwardRate($W$17,AB321,_xll.ohTrigger(trigger,$W$24))</f>
        <v>1.5037714149139611E-2</v>
      </c>
      <c r="AF321" s="49">
        <f>_xll.qlTenorBasisForwardRate2($W$17,AB321,AC321,_xll.ohTrigger(trigger,$W$24))</f>
        <v>1.5037714149139611E-2</v>
      </c>
      <c r="AG321" s="49">
        <f>_xll.qlIndexFixing($W$9,_xll.qlInterestRateIndexFixingDate($W$9,AB321,trigger),TRUE,trigger)</f>
        <v>1.5215373051944862E-2</v>
      </c>
      <c r="AH321" s="52">
        <f t="shared" si="28"/>
        <v>-1.7765890280525136</v>
      </c>
      <c r="AI321" s="52">
        <f t="shared" si="29"/>
        <v>1.0118142226300675</v>
      </c>
      <c r="BG321" s="102">
        <f>_xll.qlCalendarAdvance(calendar,BG320,"1D",,,trigger)</f>
        <v>42727</v>
      </c>
      <c r="BH321" s="71">
        <f>_xll.qlTenorBasisForwardRate($W$17,BG321,_xll.ohTrigger(trigger,$W$24))</f>
        <v>6.7856883285816736E-4</v>
      </c>
      <c r="BI321" s="71">
        <f>_xll.qlTenorBasisForwardRate($W$17,BG321,_xll.ohTrigger(trigger,$W$24))*_xll.qlInterpolationInterpolate($AI$1,BG321,,trigger)</f>
        <v>6.3419222976605449E-4</v>
      </c>
      <c r="BJ321" s="71">
        <f>_xll.qlIndexFixing($W$9,_xll.qlInterestRateIndexFixingDate($W$9,BG321,trigger),TRUE,trigger)</f>
        <v>6.3490034792590042E-4</v>
      </c>
      <c r="BK321" s="1">
        <f t="shared" si="32"/>
        <v>7.081181598459288E-7</v>
      </c>
    </row>
    <row r="322" spans="26:63" x14ac:dyDescent="0.2">
      <c r="Z322" s="1">
        <f t="shared" si="30"/>
        <v>319</v>
      </c>
      <c r="AA322" s="44" t="str">
        <f t="shared" si="31"/>
        <v>319M</v>
      </c>
      <c r="AB322" s="45">
        <f>_xll.qlCalendarAdvance(calendar,$AB$3,AA322,,,trigger)</f>
        <v>51988</v>
      </c>
      <c r="AC322" s="45">
        <f>_xll.qlInterestRateIndexMaturity($W$9,AB322,trigger)</f>
        <v>52173</v>
      </c>
      <c r="AD322" s="49">
        <f>_xll.qlTenorBasisValue($W$17,AB322,_xll.ohTrigger(trigger,$W$24))</f>
        <v>3.3735843047635308E-4</v>
      </c>
      <c r="AE322" s="49">
        <f>_xll.qlTenorBasisForwardRate($W$17,AB322,_xll.ohTrigger(trigger,$W$24))</f>
        <v>1.5028432121796574E-2</v>
      </c>
      <c r="AF322" s="49">
        <f>_xll.qlTenorBasisForwardRate2($W$17,AB322,AC322,_xll.ohTrigger(trigger,$W$24))</f>
        <v>1.5028432121796574E-2</v>
      </c>
      <c r="AG322" s="49">
        <f>_xll.qlIndexFixing($W$9,_xll.qlInterestRateIndexFixingDate($W$9,AB322,trigger),TRUE,trigger)</f>
        <v>1.5210261845684319E-2</v>
      </c>
      <c r="AH322" s="52">
        <f t="shared" si="28"/>
        <v>-1.8182972388774457</v>
      </c>
      <c r="AI322" s="52">
        <f t="shared" si="29"/>
        <v>1.0120990481518046</v>
      </c>
      <c r="BG322" s="102">
        <f>_xll.qlCalendarAdvance(calendar,BG321,"1D",,,trigger)</f>
        <v>42731</v>
      </c>
      <c r="BH322" s="71">
        <f>_xll.qlTenorBasisForwardRate($W$17,BG322,_xll.ohTrigger(trigger,$W$24))</f>
        <v>6.9175842156070843E-4</v>
      </c>
      <c r="BI322" s="71">
        <f>_xll.qlTenorBasisForwardRate($W$17,BG322,_xll.ohTrigger(trigger,$W$24))*_xll.qlInterpolationInterpolate($AI$1,BG322,,trigger)</f>
        <v>6.4938227268573228E-4</v>
      </c>
      <c r="BJ322" s="71">
        <f>_xll.qlIndexFixing($W$9,_xll.qlInterestRateIndexFixingDate($W$9,BG322,trigger),TRUE,trigger)</f>
        <v>6.50316831187745E-4</v>
      </c>
      <c r="BK322" s="1">
        <f t="shared" si="32"/>
        <v>9.3455850201271898E-7</v>
      </c>
    </row>
    <row r="323" spans="26:63" x14ac:dyDescent="0.2">
      <c r="Z323" s="1">
        <f t="shared" si="30"/>
        <v>320</v>
      </c>
      <c r="AA323" s="44" t="str">
        <f t="shared" si="31"/>
        <v>320M</v>
      </c>
      <c r="AB323" s="45">
        <f>_xll.qlCalendarAdvance(calendar,$AB$3,AA323,,,trigger)</f>
        <v>52019</v>
      </c>
      <c r="AC323" s="45">
        <f>_xll.qlInterestRateIndexMaturity($W$9,AB323,trigger)</f>
        <v>52202</v>
      </c>
      <c r="AD323" s="49">
        <f>_xll.qlTenorBasisValue($W$17,AB323,_xll.ohTrigger(trigger,$W$24))</f>
        <v>3.3513363143852001E-4</v>
      </c>
      <c r="AE323" s="49">
        <f>_xll.qlTenorBasisForwardRate($W$17,AB323,_xll.ohTrigger(trigger,$W$24))</f>
        <v>1.5018703937455443E-2</v>
      </c>
      <c r="AF323" s="49">
        <f>_xll.qlTenorBasisForwardRate2($W$17,AB323,AC323,_xll.ohTrigger(trigger,$W$24))</f>
        <v>1.5018703937455443E-2</v>
      </c>
      <c r="AG323" s="49">
        <f>_xll.qlIndexFixing($W$9,_xll.qlInterestRateIndexFixingDate($W$9,AB323,trigger),TRUE,trigger)</f>
        <v>1.5204448180128921E-2</v>
      </c>
      <c r="AH323" s="52">
        <f t="shared" si="28"/>
        <v>-1.8574424267347838</v>
      </c>
      <c r="AI323" s="52">
        <f t="shared" si="29"/>
        <v>1.0123675280801192</v>
      </c>
      <c r="BG323" s="102">
        <f>_xll.qlCalendarAdvance(calendar,BG322,"1D",,,trigger)</f>
        <v>42732</v>
      </c>
      <c r="BH323" s="71">
        <f>_xll.qlTenorBasisForwardRate($W$17,BG323,_xll.ohTrigger(trigger,$W$24))</f>
        <v>6.9507465107192473E-4</v>
      </c>
      <c r="BI323" s="71">
        <f>_xll.qlTenorBasisForwardRate($W$17,BG323,_xll.ohTrigger(trigger,$W$24))*_xll.qlInterpolationInterpolate($AI$1,BG323,,trigger)</f>
        <v>6.5321454049163815E-4</v>
      </c>
      <c r="BJ323" s="71">
        <f>_xll.qlIndexFixing($W$9,_xll.qlInterestRateIndexFixingDate($W$9,BG323,trigger),TRUE,trigger)</f>
        <v>6.5416725692819095E-4</v>
      </c>
      <c r="BK323" s="1">
        <f t="shared" si="32"/>
        <v>9.5271643655279754E-7</v>
      </c>
    </row>
    <row r="324" spans="26:63" x14ac:dyDescent="0.2">
      <c r="Z324" s="1">
        <f t="shared" si="30"/>
        <v>321</v>
      </c>
      <c r="AA324" s="44" t="str">
        <f t="shared" si="31"/>
        <v>321M</v>
      </c>
      <c r="AB324" s="45">
        <f>_xll.qlCalendarAdvance(calendar,$AB$3,AA324,,,trigger)</f>
        <v>52049</v>
      </c>
      <c r="AC324" s="45">
        <f>_xll.qlInterestRateIndexMaturity($W$9,AB324,trigger)</f>
        <v>52233</v>
      </c>
      <c r="AD324" s="49">
        <f>_xll.qlTenorBasisValue($W$17,AB324,_xll.ohTrigger(trigger,$W$24))</f>
        <v>3.3300756692602811E-4</v>
      </c>
      <c r="AE324" s="49">
        <f>_xll.qlTenorBasisForwardRate($W$17,AB324,_xll.ohTrigger(trigger,$W$24))</f>
        <v>1.501032018501839E-2</v>
      </c>
      <c r="AF324" s="49">
        <f>_xll.qlTenorBasisForwardRate2($W$17,AB324,AC324,_xll.ohTrigger(trigger,$W$24))</f>
        <v>1.501032018501839E-2</v>
      </c>
      <c r="AG324" s="49">
        <f>_xll.qlIndexFixing($W$9,_xll.qlInterestRateIndexFixingDate($W$9,AB324,trigger),TRUE,trigger)</f>
        <v>1.5199961945749473E-2</v>
      </c>
      <c r="AH324" s="52">
        <f t="shared" ref="AH324:AH387" si="33">(AE324-AG324)*10000</f>
        <v>-1.896417607310831</v>
      </c>
      <c r="AI324" s="52">
        <f t="shared" ref="AI324:AI387" si="34">AG324/AF324</f>
        <v>1.012634091637856</v>
      </c>
      <c r="BG324" s="102">
        <f>_xll.qlCalendarAdvance(calendar,BG323,"1D",,,trigger)</f>
        <v>42733</v>
      </c>
      <c r="BH324" s="71">
        <f>_xll.qlTenorBasisForwardRate($W$17,BG324,_xll.ohTrigger(trigger,$W$24))</f>
        <v>6.9839598355656951E-4</v>
      </c>
      <c r="BI324" s="71">
        <f>_xll.qlTenorBasisForwardRate($W$17,BG324,_xll.ohTrigger(trigger,$W$24))*_xll.qlInterpolationInterpolate($AI$1,BG324,,trigger)</f>
        <v>6.5705847176006262E-4</v>
      </c>
      <c r="BJ324" s="71">
        <f>_xll.qlIndexFixing($W$9,_xll.qlInterestRateIndexFixingDate($W$9,BG324,trigger),TRUE,trigger)</f>
        <v>6.5801059999880162E-4</v>
      </c>
      <c r="BK324" s="1">
        <f t="shared" si="32"/>
        <v>9.5212823873899125E-7</v>
      </c>
    </row>
    <row r="325" spans="26:63" x14ac:dyDescent="0.2">
      <c r="Z325" s="1">
        <f t="shared" si="30"/>
        <v>322</v>
      </c>
      <c r="AA325" s="44" t="str">
        <f t="shared" si="31"/>
        <v>322M</v>
      </c>
      <c r="AB325" s="45">
        <f>_xll.qlCalendarAdvance(calendar,$AB$3,AA325,,,trigger)</f>
        <v>52082</v>
      </c>
      <c r="AC325" s="45">
        <f>_xll.qlInterestRateIndexMaturity($W$9,AB325,trigger)</f>
        <v>52266</v>
      </c>
      <c r="AD325" s="49">
        <f>_xll.qlTenorBasisValue($W$17,AB325,_xll.ohTrigger(trigger,$W$24))</f>
        <v>3.3069916978272103E-4</v>
      </c>
      <c r="AE325" s="49">
        <f>_xll.qlTenorBasisForwardRate($W$17,AB325,_xll.ohTrigger(trigger,$W$24))</f>
        <v>1.5001513764071571E-2</v>
      </c>
      <c r="AF325" s="49">
        <f>_xll.qlTenorBasisForwardRate2($W$17,AB325,AC325,_xll.ohTrigger(trigger,$W$24))</f>
        <v>1.5001513764071571E-2</v>
      </c>
      <c r="AG325" s="49">
        <f>_xll.qlIndexFixing($W$9,_xll.qlInterestRateIndexFixingDate($W$9,AB325,trigger),TRUE,trigger)</f>
        <v>1.5195249957441242E-2</v>
      </c>
      <c r="AH325" s="52">
        <f t="shared" si="33"/>
        <v>-1.9373619336967087</v>
      </c>
      <c r="AI325" s="52">
        <f t="shared" si="34"/>
        <v>1.0129144429299972</v>
      </c>
      <c r="BG325" s="102">
        <f>_xll.qlCalendarAdvance(calendar,BG324,"1D",,,trigger)</f>
        <v>42734</v>
      </c>
      <c r="BH325" s="71">
        <f>_xll.qlTenorBasisForwardRate($W$17,BG325,_xll.ohTrigger(trigger,$W$24))</f>
        <v>7.0172118541328985E-4</v>
      </c>
      <c r="BI325" s="71">
        <f>_xll.qlTenorBasisForwardRate($W$17,BG325,_xll.ohTrigger(trigger,$W$24))*_xll.qlInterpolationInterpolate($AI$1,BG325,,trigger)</f>
        <v>6.6091292046912469E-4</v>
      </c>
      <c r="BJ325" s="71">
        <f>_xll.qlIndexFixing($W$9,_xll.qlInterestRateIndexFixingDate($W$9,BG325,trigger),TRUE,trigger)</f>
        <v>6.6184406364993209E-4</v>
      </c>
      <c r="BK325" s="1">
        <f t="shared" si="32"/>
        <v>9.3114318080740176E-7</v>
      </c>
    </row>
    <row r="326" spans="26:63" x14ac:dyDescent="0.2">
      <c r="Z326" s="1">
        <f t="shared" ref="Z326:Z389" si="35">Z325+1</f>
        <v>323</v>
      </c>
      <c r="AA326" s="44" t="str">
        <f t="shared" ref="AA326:AA389" si="36">Z326&amp;"M"</f>
        <v>323M</v>
      </c>
      <c r="AB326" s="45">
        <f>_xll.qlCalendarAdvance(calendar,$AB$3,AA326,,,trigger)</f>
        <v>52111</v>
      </c>
      <c r="AC326" s="45">
        <f>_xll.qlInterestRateIndexMaturity($W$9,AB326,trigger)</f>
        <v>52292</v>
      </c>
      <c r="AD326" s="49">
        <f>_xll.qlTenorBasisValue($W$17,AB326,_xll.ohTrigger(trigger,$W$24))</f>
        <v>3.2869645670596424E-4</v>
      </c>
      <c r="AE326" s="49">
        <f>_xll.qlTenorBasisForwardRate($W$17,AB326,_xll.ohTrigger(trigger,$W$24))</f>
        <v>1.4993705859432809E-2</v>
      </c>
      <c r="AF326" s="49">
        <f>_xll.qlTenorBasisForwardRate2($W$17,AB326,AC326,_xll.ohTrigger(trigger,$W$24))</f>
        <v>1.4993705859432809E-2</v>
      </c>
      <c r="AG326" s="49">
        <f>_xll.qlIndexFixing($W$9,_xll.qlInterestRateIndexFixingDate($W$9,AB326,trigger),TRUE,trigger)</f>
        <v>1.5190741195121623E-2</v>
      </c>
      <c r="AH326" s="52">
        <f t="shared" si="33"/>
        <v>-1.9703533568881346</v>
      </c>
      <c r="AI326" s="52">
        <f t="shared" si="34"/>
        <v>1.0131412032179392</v>
      </c>
      <c r="BG326" s="102">
        <f>_xll.qlCalendarAdvance(calendar,BG325,"1D",,,trigger)</f>
        <v>42737</v>
      </c>
      <c r="BH326" s="71">
        <f>_xll.qlTenorBasisForwardRate($W$17,BG326,_xll.ohTrigger(trigger,$W$24))</f>
        <v>6.9844999588304906E-4</v>
      </c>
      <c r="BI326" s="71">
        <f>_xll.qlTenorBasisForwardRate($W$17,BG326,_xll.ohTrigger(trigger,$W$24))*_xll.qlInterpolationInterpolate($AI$1,BG326,,trigger)</f>
        <v>6.6000000028199177E-4</v>
      </c>
      <c r="BJ326" s="71">
        <f>_xll.qlIndexFixing($W$9,_xll.qlInterestRateIndexFixingDate($W$9,BG326,trigger),TRUE,trigger)</f>
        <v>6.6000000028199177E-4</v>
      </c>
      <c r="BK326" s="1">
        <f t="shared" ref="BK326:BK389" si="37">BJ326-BI326</f>
        <v>0</v>
      </c>
    </row>
    <row r="327" spans="26:63" x14ac:dyDescent="0.2">
      <c r="Z327" s="1">
        <f t="shared" si="35"/>
        <v>324</v>
      </c>
      <c r="AA327" s="44" t="str">
        <f t="shared" si="36"/>
        <v>324M</v>
      </c>
      <c r="AB327" s="45">
        <f>_xll.qlCalendarAdvance(calendar,$AB$3,AA327,,,trigger)</f>
        <v>52141</v>
      </c>
      <c r="AC327" s="45">
        <f>_xll.qlInterestRateIndexMaturity($W$9,AB327,trigger)</f>
        <v>52323</v>
      </c>
      <c r="AD327" s="49">
        <f>_xll.qlTenorBasisValue($W$17,AB327,_xll.ohTrigger(trigger,$W$24))</f>
        <v>3.2664986392425319E-4</v>
      </c>
      <c r="AE327" s="49">
        <f>_xll.qlTenorBasisForwardRate($W$17,AB327,_xll.ohTrigger(trigger,$W$24))</f>
        <v>1.4986964374186377E-2</v>
      </c>
      <c r="AF327" s="49">
        <f>_xll.qlTenorBasisForwardRate2($W$17,AB327,AC327,_xll.ohTrigger(trigger,$W$24))</f>
        <v>1.4986964374186377E-2</v>
      </c>
      <c r="AG327" s="49">
        <f>_xll.qlIndexFixing($W$9,_xll.qlInterestRateIndexFixingDate($W$9,AB327,trigger),TRUE,trigger)</f>
        <v>1.5187585941584359E-2</v>
      </c>
      <c r="AH327" s="52">
        <f t="shared" si="33"/>
        <v>-2.0062156739798254</v>
      </c>
      <c r="AI327" s="52">
        <f t="shared" si="34"/>
        <v>1.0133864045038723</v>
      </c>
      <c r="BG327" s="102">
        <f>_xll.qlCalendarAdvance(calendar,BG326,"1D",,,trigger)</f>
        <v>42738</v>
      </c>
      <c r="BH327" s="71">
        <f>_xll.qlTenorBasisForwardRate($W$17,BG327,_xll.ohTrigger(trigger,$W$24))</f>
        <v>7.0015663717080685E-4</v>
      </c>
      <c r="BI327" s="71">
        <f>_xll.qlTenorBasisForwardRate($W$17,BG327,_xll.ohTrigger(trigger,$W$24))*_xll.qlInterpolationInterpolate($AI$1,BG327,,trigger)</f>
        <v>6.6200977723959102E-4</v>
      </c>
      <c r="BJ327" s="71">
        <f>_xll.qlIndexFixing($W$9,_xll.qlInterestRateIndexFixingDate($W$9,BG327,trigger),TRUE,trigger)</f>
        <v>6.6099626820556427E-4</v>
      </c>
      <c r="BK327" s="1">
        <f t="shared" si="37"/>
        <v>-1.0135090340267477E-6</v>
      </c>
    </row>
    <row r="328" spans="26:63" x14ac:dyDescent="0.2">
      <c r="Z328" s="1">
        <f t="shared" si="35"/>
        <v>325</v>
      </c>
      <c r="AA328" s="44" t="str">
        <f t="shared" si="36"/>
        <v>325M</v>
      </c>
      <c r="AB328" s="45">
        <f>_xll.qlCalendarAdvance(calendar,$AB$3,AA328,,,trigger)</f>
        <v>52173</v>
      </c>
      <c r="AC328" s="45">
        <f>_xll.qlInterestRateIndexMaturity($W$9,AB328,trigger)</f>
        <v>52355</v>
      </c>
      <c r="AD328" s="49">
        <f>_xll.qlTenorBasisValue($W$17,AB328,_xll.ohTrigger(trigger,$W$24))</f>
        <v>3.2449473037131588E-4</v>
      </c>
      <c r="AE328" s="49">
        <f>_xll.qlTenorBasisForwardRate($W$17,AB328,_xll.ohTrigger(trigger,$W$24))</f>
        <v>1.4980162668017096E-2</v>
      </c>
      <c r="AF328" s="49">
        <f>_xll.qlTenorBasisForwardRate2($W$17,AB328,AC328,_xll.ohTrigger(trigger,$W$24))</f>
        <v>1.4980162668017096E-2</v>
      </c>
      <c r="AG328" s="49">
        <f>_xll.qlIndexFixing($W$9,_xll.qlInterestRateIndexFixingDate($W$9,AB328,trigger),TRUE,trigger)</f>
        <v>1.5184424582234674E-2</v>
      </c>
      <c r="AH328" s="52">
        <f t="shared" si="33"/>
        <v>-2.0426191421757736</v>
      </c>
      <c r="AI328" s="52">
        <f t="shared" si="34"/>
        <v>1.0136354937355707</v>
      </c>
      <c r="BG328" s="102">
        <f>_xll.qlCalendarAdvance(calendar,BG327,"1D",,,trigger)</f>
        <v>42739</v>
      </c>
      <c r="BH328" s="71">
        <f>_xll.qlTenorBasisForwardRate($W$17,BG328,_xll.ohTrigger(trigger,$W$24))</f>
        <v>7.0348048520783467E-4</v>
      </c>
      <c r="BI328" s="71">
        <f>_xll.qlTenorBasisForwardRate($W$17,BG328,_xll.ohTrigger(trigger,$W$24))*_xll.qlInterpolationInterpolate($AI$1,BG328,,trigger)</f>
        <v>6.6555150314278493E-4</v>
      </c>
      <c r="BJ328" s="71">
        <f>_xll.qlIndexFixing($W$9,_xll.qlInterestRateIndexFixingDate($W$9,BG328,trigger),TRUE,trigger)</f>
        <v>6.6486571840228682E-4</v>
      </c>
      <c r="BK328" s="1">
        <f t="shared" si="37"/>
        <v>-6.8578474049811253E-7</v>
      </c>
    </row>
    <row r="329" spans="26:63" x14ac:dyDescent="0.2">
      <c r="Z329" s="1">
        <f t="shared" si="35"/>
        <v>326</v>
      </c>
      <c r="AA329" s="44" t="str">
        <f t="shared" si="36"/>
        <v>326M</v>
      </c>
      <c r="AB329" s="45">
        <f>_xll.qlCalendarAdvance(calendar,$AB$3,AA329,,,trigger)</f>
        <v>52202</v>
      </c>
      <c r="AC329" s="45">
        <f>_xll.qlInterestRateIndexMaturity($W$9,AB329,trigger)</f>
        <v>52384</v>
      </c>
      <c r="AD329" s="49">
        <f>_xll.qlTenorBasisValue($W$17,AB329,_xll.ohTrigger(trigger,$W$24))</f>
        <v>3.2256622913732173E-4</v>
      </c>
      <c r="AE329" s="49">
        <f>_xll.qlTenorBasisForwardRate($W$17,AB329,_xll.ohTrigger(trigger,$W$24))</f>
        <v>1.49745430331704E-2</v>
      </c>
      <c r="AF329" s="49">
        <f>_xll.qlTenorBasisForwardRate2($W$17,AB329,AC329,_xll.ohTrigger(trigger,$W$24))</f>
        <v>1.49745430331704E-2</v>
      </c>
      <c r="AG329" s="49">
        <f>_xll.qlIndexFixing($W$9,_xll.qlInterestRateIndexFixingDate($W$9,AB329,trigger),TRUE,trigger)</f>
        <v>1.5182000490651385E-2</v>
      </c>
      <c r="AH329" s="52">
        <f t="shared" si="33"/>
        <v>-2.0745745748098483</v>
      </c>
      <c r="AI329" s="52">
        <f t="shared" si="34"/>
        <v>1.013854009235637</v>
      </c>
      <c r="BG329" s="102">
        <f>_xll.qlCalendarAdvance(calendar,BG328,"1D",,,trigger)</f>
        <v>42740</v>
      </c>
      <c r="BH329" s="71">
        <f>_xll.qlTenorBasisForwardRate($W$17,BG329,_xll.ohTrigger(trigger,$W$24))</f>
        <v>7.0680331587878156E-4</v>
      </c>
      <c r="BI329" s="71">
        <f>_xll.qlTenorBasisForwardRate($W$17,BG329,_xll.ohTrigger(trigger,$W$24))*_xll.qlInterpolationInterpolate($AI$1,BG329,,trigger)</f>
        <v>6.690960361319157E-4</v>
      </c>
      <c r="BJ329" s="71">
        <f>_xll.qlIndexFixing($W$9,_xll.qlInterestRateIndexFixingDate($W$9,BG329,trigger),TRUE,trigger)</f>
        <v>6.6871147931377975E-4</v>
      </c>
      <c r="BK329" s="1">
        <f t="shared" si="37"/>
        <v>-3.8455681813595339E-7</v>
      </c>
    </row>
    <row r="330" spans="26:63" x14ac:dyDescent="0.2">
      <c r="Z330" s="1">
        <f t="shared" si="35"/>
        <v>327</v>
      </c>
      <c r="AA330" s="44" t="str">
        <f t="shared" si="36"/>
        <v>327M</v>
      </c>
      <c r="AB330" s="45">
        <f>_xll.qlCalendarAdvance(calendar,$AB$3,AA330,,,trigger)</f>
        <v>52233</v>
      </c>
      <c r="AC330" s="45">
        <f>_xll.qlInterestRateIndexMaturity($W$9,AB330,trigger)</f>
        <v>52414</v>
      </c>
      <c r="AD330" s="49">
        <f>_xll.qlTenorBasisValue($W$17,AB330,_xll.ohTrigger(trigger,$W$24))</f>
        <v>3.2053027927367967E-4</v>
      </c>
      <c r="AE330" s="49">
        <f>_xll.qlTenorBasisForwardRate($W$17,AB330,_xll.ohTrigger(trigger,$W$24))</f>
        <v>1.496887839627961E-2</v>
      </c>
      <c r="AF330" s="49">
        <f>_xll.qlTenorBasisForwardRate2($W$17,AB330,AC330,_xll.ohTrigger(trigger,$W$24))</f>
        <v>1.496887839627961E-2</v>
      </c>
      <c r="AG330" s="49">
        <f>_xll.qlIndexFixing($W$9,_xll.qlInterestRateIndexFixingDate($W$9,AB330,trigger),TRUE,trigger)</f>
        <v>1.5179582049721627E-2</v>
      </c>
      <c r="AH330" s="52">
        <f t="shared" si="33"/>
        <v>-2.1070365344201711</v>
      </c>
      <c r="AI330" s="52">
        <f t="shared" si="34"/>
        <v>1.0140761149809585</v>
      </c>
      <c r="BG330" s="102">
        <f>_xll.qlCalendarAdvance(calendar,BG329,"1D",,,trigger)</f>
        <v>42741</v>
      </c>
      <c r="BH330" s="71">
        <f>_xll.qlTenorBasisForwardRate($W$17,BG330,_xll.ohTrigger(trigger,$W$24))</f>
        <v>7.1012525254397503E-4</v>
      </c>
      <c r="BI330" s="71">
        <f>_xll.qlTenorBasisForwardRate($W$17,BG330,_xll.ohTrigger(trigger,$W$24))*_xll.qlInterpolationInterpolate($AI$1,BG330,,trigger)</f>
        <v>6.7264349132515027E-4</v>
      </c>
      <c r="BJ330" s="71">
        <f>_xll.qlIndexFixing($W$9,_xll.qlInterestRateIndexFixingDate($W$9,BG330,trigger),TRUE,trigger)</f>
        <v>6.7253437631693705E-4</v>
      </c>
      <c r="BK330" s="1">
        <f t="shared" si="37"/>
        <v>-1.0911500821322081E-7</v>
      </c>
    </row>
    <row r="331" spans="26:63" x14ac:dyDescent="0.2">
      <c r="Z331" s="1">
        <f t="shared" si="35"/>
        <v>328</v>
      </c>
      <c r="AA331" s="44" t="str">
        <f t="shared" si="36"/>
        <v>328M</v>
      </c>
      <c r="AB331" s="45">
        <f>_xll.qlCalendarAdvance(calendar,$AB$3,AA331,,,trigger)</f>
        <v>52264</v>
      </c>
      <c r="AC331" s="45">
        <f>_xll.qlInterestRateIndexMaturity($W$9,AB331,trigger)</f>
        <v>52446</v>
      </c>
      <c r="AD331" s="49">
        <f>_xll.qlTenorBasisValue($W$17,AB331,_xll.ohTrigger(trigger,$W$24))</f>
        <v>3.1852042702175154E-4</v>
      </c>
      <c r="AE331" s="49">
        <f>_xll.qlTenorBasisForwardRate($W$17,AB331,_xll.ohTrigger(trigger,$W$24))</f>
        <v>1.4964294877113005E-2</v>
      </c>
      <c r="AF331" s="49">
        <f>_xll.qlTenorBasisForwardRate2($W$17,AB331,AC331,_xll.ohTrigger(trigger,$W$24))</f>
        <v>1.4964294877113005E-2</v>
      </c>
      <c r="AG331" s="49">
        <f>_xll.qlIndexFixing($W$9,_xll.qlInterestRateIndexFixingDate($W$9,AB331,trigger),TRUE,trigger)</f>
        <v>1.5178247894737816E-2</v>
      </c>
      <c r="AH331" s="52">
        <f t="shared" si="33"/>
        <v>-2.1395301762481069</v>
      </c>
      <c r="AI331" s="52">
        <f t="shared" si="34"/>
        <v>1.0142975676022021</v>
      </c>
      <c r="BG331" s="102">
        <f>_xll.qlCalendarAdvance(calendar,BG330,"1D",,,trigger)</f>
        <v>42744</v>
      </c>
      <c r="BH331" s="71">
        <f>_xll.qlTenorBasisForwardRate($W$17,BG331,_xll.ohTrigger(trigger,$W$24))</f>
        <v>7.2173062591604227E-4</v>
      </c>
      <c r="BI331" s="71">
        <f>_xll.qlTenorBasisForwardRate($W$17,BG331,_xll.ohTrigger(trigger,$W$24))*_xll.qlInterpolationInterpolate($AI$1,BG331,,trigger)</f>
        <v>6.8486427864689948E-4</v>
      </c>
      <c r="BJ331" s="71">
        <f>_xll.qlIndexFixing($W$9,_xll.qlInterestRateIndexFixingDate($W$9,BG331,trigger),TRUE,trigger)</f>
        <v>6.8597245772387093E-4</v>
      </c>
      <c r="BK331" s="1">
        <f t="shared" si="37"/>
        <v>1.1081790769714491E-6</v>
      </c>
    </row>
    <row r="332" spans="26:63" x14ac:dyDescent="0.2">
      <c r="Z332" s="1">
        <f t="shared" si="35"/>
        <v>329</v>
      </c>
      <c r="AA332" s="44" t="str">
        <f t="shared" si="36"/>
        <v>329M</v>
      </c>
      <c r="AB332" s="45">
        <f>_xll.qlCalendarAdvance(calendar,$AB$3,AA332,,,trigger)</f>
        <v>52292</v>
      </c>
      <c r="AC332" s="45">
        <f>_xll.qlInterestRateIndexMaturity($W$9,AB332,trigger)</f>
        <v>52476</v>
      </c>
      <c r="AD332" s="49">
        <f>_xll.qlTenorBasisValue($W$17,AB332,_xll.ohTrigger(trigger,$W$24))</f>
        <v>3.1672725082384503E-4</v>
      </c>
      <c r="AE332" s="49">
        <f>_xll.qlTenorBasisForwardRate($W$17,AB332,_xll.ohTrigger(trigger,$W$24))</f>
        <v>1.4960981065771229E-2</v>
      </c>
      <c r="AF332" s="49">
        <f>_xll.qlTenorBasisForwardRate2($W$17,AB332,AC332,_xll.ohTrigger(trigger,$W$24))</f>
        <v>1.4960981065771229E-2</v>
      </c>
      <c r="AG332" s="49">
        <f>_xll.qlIndexFixing($W$9,_xll.qlInterestRateIndexFixingDate($W$9,AB332,trigger),TRUE,trigger)</f>
        <v>1.5177826548738909E-2</v>
      </c>
      <c r="AH332" s="52">
        <f t="shared" si="33"/>
        <v>-2.1684548296767998</v>
      </c>
      <c r="AI332" s="52">
        <f t="shared" si="34"/>
        <v>1.0144940684046311</v>
      </c>
      <c r="BG332" s="102">
        <f>_xll.qlCalendarAdvance(calendar,BG331,"1D",,,trigger)</f>
        <v>42745</v>
      </c>
      <c r="BH332" s="71">
        <f>_xll.qlTenorBasisForwardRate($W$17,BG332,_xll.ohTrigger(trigger,$W$24))</f>
        <v>7.2340658246931877E-4</v>
      </c>
      <c r="BI332" s="71">
        <f>_xll.qlTenorBasisForwardRate($W$17,BG332,_xll.ohTrigger(trigger,$W$24))*_xll.qlInterpolationInterpolate($AI$1,BG332,,trigger)</f>
        <v>6.8686489957819929E-4</v>
      </c>
      <c r="BJ332" s="71">
        <f>_xll.qlIndexFixing($W$9,_xll.qlInterestRateIndexFixingDate($W$9,BG332,trigger),TRUE,trigger)</f>
        <v>6.8761367196157211E-4</v>
      </c>
      <c r="BK332" s="1">
        <f t="shared" si="37"/>
        <v>7.4877238337282305E-7</v>
      </c>
    </row>
    <row r="333" spans="26:63" x14ac:dyDescent="0.2">
      <c r="Z333" s="1">
        <f t="shared" si="35"/>
        <v>330</v>
      </c>
      <c r="AA333" s="44" t="str">
        <f t="shared" si="36"/>
        <v>330M</v>
      </c>
      <c r="AB333" s="45">
        <f>_xll.qlCalendarAdvance(calendar,$AB$3,AA333,,,trigger)</f>
        <v>52323</v>
      </c>
      <c r="AC333" s="45">
        <f>_xll.qlInterestRateIndexMaturity($W$9,AB333,trigger)</f>
        <v>52506</v>
      </c>
      <c r="AD333" s="49">
        <f>_xll.qlTenorBasisValue($W$17,AB333,_xll.ohTrigger(trigger,$W$24))</f>
        <v>3.1476621666334901E-4</v>
      </c>
      <c r="AE333" s="49">
        <f>_xll.qlTenorBasisForwardRate($W$17,AB333,_xll.ohTrigger(trigger,$W$24))</f>
        <v>1.4957089879817647E-2</v>
      </c>
      <c r="AF333" s="49">
        <f>_xll.qlTenorBasisForwardRate2($W$17,AB333,AC333,_xll.ohTrigger(trigger,$W$24))</f>
        <v>1.4957089879817647E-2</v>
      </c>
      <c r="AG333" s="49">
        <f>_xll.qlIndexFixing($W$9,_xll.qlInterestRateIndexFixingDate($W$9,AB333,trigger),TRUE,trigger)</f>
        <v>1.5176843270454946E-2</v>
      </c>
      <c r="AH333" s="52">
        <f t="shared" si="33"/>
        <v>-2.1975339063729815</v>
      </c>
      <c r="AI333" s="52">
        <f t="shared" si="34"/>
        <v>1.0146922558066473</v>
      </c>
      <c r="BG333" s="102">
        <f>_xll.qlCalendarAdvance(calendar,BG332,"1D",,,trigger)</f>
        <v>42746</v>
      </c>
      <c r="BH333" s="71">
        <f>_xll.qlTenorBasisForwardRate($W$17,BG333,_xll.ohTrigger(trigger,$W$24))</f>
        <v>7.2672595563769409E-4</v>
      </c>
      <c r="BI333" s="71">
        <f>_xll.qlTenorBasisForwardRate($W$17,BG333,_xll.ohTrigger(trigger,$W$24))*_xll.qlInterpolationInterpolate($AI$1,BG333,,trigger)</f>
        <v>6.9042875571475107E-4</v>
      </c>
      <c r="BJ333" s="71">
        <f>_xll.qlIndexFixing($W$9,_xll.qlInterestRateIndexFixingDate($W$9,BG333,trigger),TRUE,trigger)</f>
        <v>6.9133446923892847E-4</v>
      </c>
      <c r="BK333" s="1">
        <f t="shared" si="37"/>
        <v>9.057135241773975E-7</v>
      </c>
    </row>
    <row r="334" spans="26:63" x14ac:dyDescent="0.2">
      <c r="Z334" s="1">
        <f t="shared" si="35"/>
        <v>331</v>
      </c>
      <c r="AA334" s="44" t="str">
        <f t="shared" si="36"/>
        <v>331M</v>
      </c>
      <c r="AB334" s="45">
        <f>_xll.qlCalendarAdvance(calendar,$AB$3,AA334,,,trigger)</f>
        <v>52355</v>
      </c>
      <c r="AC334" s="45">
        <f>_xll.qlInterestRateIndexMaturity($W$9,AB334,trigger)</f>
        <v>52539</v>
      </c>
      <c r="AD334" s="49">
        <f>_xll.qlTenorBasisValue($W$17,AB334,_xll.ohTrigger(trigger,$W$24))</f>
        <v>3.1276836149028535E-4</v>
      </c>
      <c r="AE334" s="49">
        <f>_xll.qlTenorBasisForwardRate($W$17,AB334,_xll.ohTrigger(trigger,$W$24))</f>
        <v>1.4954274893827382E-2</v>
      </c>
      <c r="AF334" s="49">
        <f>_xll.qlTenorBasisForwardRate2($W$17,AB334,AC334,_xll.ohTrigger(trigger,$W$24))</f>
        <v>1.4954274893827382E-2</v>
      </c>
      <c r="AG334" s="49">
        <f>_xll.qlIndexFixing($W$9,_xll.qlInterestRateIndexFixingDate($W$9,AB334,trigger),TRUE,trigger)</f>
        <v>1.5177013743010968E-2</v>
      </c>
      <c r="AH334" s="52">
        <f t="shared" si="33"/>
        <v>-2.227388491835864</v>
      </c>
      <c r="AI334" s="52">
        <f t="shared" si="34"/>
        <v>1.0148946606080864</v>
      </c>
      <c r="BG334" s="102">
        <f>_xll.qlCalendarAdvance(calendar,BG333,"1D",,,trigger)</f>
        <v>42747</v>
      </c>
      <c r="BH334" s="71">
        <f>_xll.qlTenorBasisForwardRate($W$17,BG334,_xll.ohTrigger(trigger,$W$24))</f>
        <v>7.3004520864450924E-4</v>
      </c>
      <c r="BI334" s="71">
        <f>_xll.qlTenorBasisForwardRate($W$17,BG334,_xll.ohTrigger(trigger,$W$24))*_xll.qlInterpolationInterpolate($AI$1,BG334,,trigger)</f>
        <v>6.9399626272396292E-4</v>
      </c>
      <c r="BJ334" s="71">
        <f>_xll.qlIndexFixing($W$9,_xll.qlInterestRateIndexFixingDate($W$9,BG334,trigger),TRUE,trigger)</f>
        <v>6.9503725835734281E-4</v>
      </c>
      <c r="BK334" s="1">
        <f t="shared" si="37"/>
        <v>1.0409956333798896E-6</v>
      </c>
    </row>
    <row r="335" spans="26:63" x14ac:dyDescent="0.2">
      <c r="Z335" s="1">
        <f t="shared" si="35"/>
        <v>332</v>
      </c>
      <c r="AA335" s="44" t="str">
        <f t="shared" si="36"/>
        <v>332M</v>
      </c>
      <c r="AB335" s="45">
        <f>_xll.qlCalendarAdvance(calendar,$AB$3,AA335,,,trigger)</f>
        <v>52384</v>
      </c>
      <c r="AC335" s="45">
        <f>_xll.qlInterestRateIndexMaturity($W$9,AB335,trigger)</f>
        <v>52567</v>
      </c>
      <c r="AD335" s="49">
        <f>_xll.qlTenorBasisValue($W$17,AB335,_xll.ohTrigger(trigger,$W$24))</f>
        <v>3.1098073092890408E-4</v>
      </c>
      <c r="AE335" s="49">
        <f>_xll.qlTenorBasisForwardRate($W$17,AB335,_xll.ohTrigger(trigger,$W$24))</f>
        <v>1.4951781999983626E-2</v>
      </c>
      <c r="AF335" s="49">
        <f>_xll.qlTenorBasisForwardRate2($W$17,AB335,AC335,_xll.ohTrigger(trigger,$W$24))</f>
        <v>1.4951781999983626E-2</v>
      </c>
      <c r="AG335" s="49">
        <f>_xll.qlIndexFixing($W$9,_xll.qlInterestRateIndexFixingDate($W$9,AB335,trigger),TRUE,trigger)</f>
        <v>1.5177014892690495E-2</v>
      </c>
      <c r="AH335" s="52">
        <f t="shared" si="33"/>
        <v>-2.2523289270686906</v>
      </c>
      <c r="AI335" s="52">
        <f t="shared" si="34"/>
        <v>1.0150639497490745</v>
      </c>
      <c r="BG335" s="102">
        <f>_xll.qlCalendarAdvance(calendar,BG334,"1D",,,trigger)</f>
        <v>42748</v>
      </c>
      <c r="BH335" s="71">
        <f>_xll.qlTenorBasisForwardRate($W$17,BG335,_xll.ohTrigger(trigger,$W$24))</f>
        <v>7.3336447607867867E-4</v>
      </c>
      <c r="BI335" s="71">
        <f>_xll.qlTenorBasisForwardRate($W$17,BG335,_xll.ohTrigger(trigger,$W$24))*_xll.qlInterpolationInterpolate($AI$1,BG335,,trigger)</f>
        <v>6.9756754842076026E-4</v>
      </c>
      <c r="BJ335" s="71">
        <f>_xll.qlIndexFixing($W$9,_xll.qlInterestRateIndexFixingDate($W$9,BG335,trigger),TRUE,trigger)</f>
        <v>6.9872283252187493E-4</v>
      </c>
      <c r="BK335" s="1">
        <f t="shared" si="37"/>
        <v>1.1552841011146751E-6</v>
      </c>
    </row>
    <row r="336" spans="26:63" x14ac:dyDescent="0.2">
      <c r="Z336" s="1">
        <f t="shared" si="35"/>
        <v>333</v>
      </c>
      <c r="AA336" s="44" t="str">
        <f t="shared" si="36"/>
        <v>333M</v>
      </c>
      <c r="AB336" s="45">
        <f>_xll.qlCalendarAdvance(calendar,$AB$3,AA336,,,trigger)</f>
        <v>52414</v>
      </c>
      <c r="AC336" s="45">
        <f>_xll.qlInterestRateIndexMaturity($W$9,AB336,trigger)</f>
        <v>52600</v>
      </c>
      <c r="AD336" s="49">
        <f>_xll.qlTenorBasisValue($W$17,AB336,_xll.ohTrigger(trigger,$W$24))</f>
        <v>3.0915412886173873E-4</v>
      </c>
      <c r="AE336" s="49">
        <f>_xll.qlTenorBasisForwardRate($W$17,AB336,_xll.ohTrigger(trigger,$W$24))</f>
        <v>1.4950974487898715E-2</v>
      </c>
      <c r="AF336" s="49">
        <f>_xll.qlTenorBasisForwardRate2($W$17,AB336,AC336,_xll.ohTrigger(trigger,$W$24))</f>
        <v>1.4950974487898715E-2</v>
      </c>
      <c r="AG336" s="49">
        <f>_xll.qlIndexFixing($W$9,_xll.qlInterestRateIndexFixingDate($W$9,AB336,trigger),TRUE,trigger)</f>
        <v>1.517887322554398E-2</v>
      </c>
      <c r="AH336" s="52">
        <f t="shared" si="33"/>
        <v>-2.2789873764526498</v>
      </c>
      <c r="AI336" s="52">
        <f t="shared" si="34"/>
        <v>1.015243069127683</v>
      </c>
      <c r="BG336" s="102">
        <f>_xll.qlCalendarAdvance(calendar,BG335,"1D",,,trigger)</f>
        <v>42751</v>
      </c>
      <c r="BH336" s="71">
        <f>_xll.qlTenorBasisForwardRate($W$17,BG336,_xll.ohTrigger(trigger,$W$24))</f>
        <v>7.4499691220965237E-4</v>
      </c>
      <c r="BI336" s="71">
        <f>_xll.qlTenorBasisForwardRate($W$17,BG336,_xll.ohTrigger(trigger,$W$24))*_xll.qlInterpolationInterpolate($AI$1,BG336,,trigger)</f>
        <v>7.0989973639030697E-4</v>
      </c>
      <c r="BJ336" s="71">
        <f>_xll.qlIndexFixing($W$9,_xll.qlInterestRateIndexFixingDate($W$9,BG336,trigger),TRUE,trigger)</f>
        <v>7.1120349081702102E-4</v>
      </c>
      <c r="BK336" s="1">
        <f t="shared" si="37"/>
        <v>1.3037544267140502E-6</v>
      </c>
    </row>
    <row r="337" spans="26:63" x14ac:dyDescent="0.2">
      <c r="Z337" s="1">
        <f t="shared" si="35"/>
        <v>334</v>
      </c>
      <c r="AA337" s="44" t="str">
        <f t="shared" si="36"/>
        <v>334M</v>
      </c>
      <c r="AB337" s="45">
        <f>_xll.qlCalendarAdvance(calendar,$AB$3,AA337,,,trigger)</f>
        <v>52446</v>
      </c>
      <c r="AC337" s="45">
        <f>_xll.qlInterestRateIndexMaturity($W$9,AB337,trigger)</f>
        <v>52630</v>
      </c>
      <c r="AD337" s="49">
        <f>_xll.qlTenorBasisValue($W$17,AB337,_xll.ohTrigger(trigger,$W$24))</f>
        <v>3.0723086822723557E-4</v>
      </c>
      <c r="AE337" s="49">
        <f>_xll.qlTenorBasisForwardRate($W$17,AB337,_xll.ohTrigger(trigger,$W$24))</f>
        <v>1.4949252075805443E-2</v>
      </c>
      <c r="AF337" s="49">
        <f>_xll.qlTenorBasisForwardRate2($W$17,AB337,AC337,_xll.ohTrigger(trigger,$W$24))</f>
        <v>1.4949252075805443E-2</v>
      </c>
      <c r="AG337" s="49">
        <f>_xll.qlIndexFixing($W$9,_xll.qlInterestRateIndexFixingDate($W$9,AB337,trigger),TRUE,trigger)</f>
        <v>1.5179611313806384E-2</v>
      </c>
      <c r="AH337" s="52">
        <f t="shared" si="33"/>
        <v>-2.3035923800094129</v>
      </c>
      <c r="AI337" s="52">
        <f t="shared" si="34"/>
        <v>1.0154094155903468</v>
      </c>
      <c r="BG337" s="102">
        <f>_xll.qlCalendarAdvance(calendar,BG336,"1D",,,trigger)</f>
        <v>42752</v>
      </c>
      <c r="BH337" s="71">
        <f>_xll.qlTenorBasisForwardRate($W$17,BG337,_xll.ohTrigger(trigger,$W$24))</f>
        <v>7.4664443801896005E-4</v>
      </c>
      <c r="BI337" s="71">
        <f>_xll.qlTenorBasisForwardRate($W$17,BG337,_xll.ohTrigger(trigger,$W$24))*_xll.qlInterpolationInterpolate($AI$1,BG337,,trigger)</f>
        <v>7.1189309860691507E-4</v>
      </c>
      <c r="BJ337" s="71">
        <f>_xll.qlIndexFixing($W$9,_xll.qlInterestRateIndexFixingDate($W$9,BG337,trigger),TRUE,trigger)</f>
        <v>7.1330868280989061E-4</v>
      </c>
      <c r="BK337" s="1">
        <f t="shared" si="37"/>
        <v>1.4155842029755453E-6</v>
      </c>
    </row>
    <row r="338" spans="26:63" x14ac:dyDescent="0.2">
      <c r="Z338" s="1">
        <f t="shared" si="35"/>
        <v>335</v>
      </c>
      <c r="AA338" s="44" t="str">
        <f t="shared" si="36"/>
        <v>335M</v>
      </c>
      <c r="AB338" s="45">
        <f>_xll.qlCalendarAdvance(calendar,$AB$3,AA338,,,trigger)</f>
        <v>52476</v>
      </c>
      <c r="AC338" s="45">
        <f>_xll.qlInterestRateIndexMaturity($W$9,AB338,trigger)</f>
        <v>52658</v>
      </c>
      <c r="AD338" s="49">
        <f>_xll.qlTenorBasisValue($W$17,AB338,_xll.ohTrigger(trigger,$W$24))</f>
        <v>3.0545107791645843E-4</v>
      </c>
      <c r="AE338" s="49">
        <f>_xll.qlTenorBasisForwardRate($W$17,AB338,_xll.ohTrigger(trigger,$W$24))</f>
        <v>1.4948196746803344E-2</v>
      </c>
      <c r="AF338" s="49">
        <f>_xll.qlTenorBasisForwardRate2($W$17,AB338,AC338,_xll.ohTrigger(trigger,$W$24))</f>
        <v>1.4948196746803344E-2</v>
      </c>
      <c r="AG338" s="49">
        <f>_xll.qlIndexFixing($W$9,_xll.qlInterestRateIndexFixingDate($W$9,AB338,trigger),TRUE,trigger)</f>
        <v>1.5180741875816174E-2</v>
      </c>
      <c r="AH338" s="52">
        <f t="shared" si="33"/>
        <v>-2.325451290128306</v>
      </c>
      <c r="AI338" s="52">
        <f t="shared" si="34"/>
        <v>1.0155567345648271</v>
      </c>
      <c r="BG338" s="102">
        <f>_xll.qlCalendarAdvance(calendar,BG337,"1D",,,trigger)</f>
        <v>42753</v>
      </c>
      <c r="BH338" s="71">
        <f>_xll.qlTenorBasisForwardRate($W$17,BG338,_xll.ohTrigger(trigger,$W$24))</f>
        <v>7.4996585257671344E-4</v>
      </c>
      <c r="BI338" s="71">
        <f>_xll.qlTenorBasisForwardRate($W$17,BG338,_xll.ohTrigger(trigger,$W$24))*_xll.qlInterpolationInterpolate($AI$1,BG338,,trigger)</f>
        <v>7.1548525925507506E-4</v>
      </c>
      <c r="BJ338" s="71">
        <f>_xll.qlIndexFixing($W$9,_xll.qlInterestRateIndexFixingDate($W$9,BG338,trigger),TRUE,trigger)</f>
        <v>7.1691991935946399E-4</v>
      </c>
      <c r="BK338" s="1">
        <f t="shared" si="37"/>
        <v>1.4346601043889289E-6</v>
      </c>
    </row>
    <row r="339" spans="26:63" x14ac:dyDescent="0.2">
      <c r="Z339" s="1">
        <f t="shared" si="35"/>
        <v>336</v>
      </c>
      <c r="AA339" s="44" t="str">
        <f t="shared" si="36"/>
        <v>336M</v>
      </c>
      <c r="AB339" s="45">
        <f>_xll.qlCalendarAdvance(calendar,$AB$3,AA339,,,trigger)</f>
        <v>52506</v>
      </c>
      <c r="AC339" s="45">
        <f>_xll.qlInterestRateIndexMaturity($W$9,AB339,trigger)</f>
        <v>52691</v>
      </c>
      <c r="AD339" s="49">
        <f>_xll.qlTenorBasisValue($W$17,AB339,_xll.ohTrigger(trigger,$W$24))</f>
        <v>3.0369353665681063E-4</v>
      </c>
      <c r="AE339" s="49">
        <f>_xll.qlTenorBasisForwardRate($W$17,AB339,_xll.ohTrigger(trigger,$W$24))</f>
        <v>1.494936849445935E-2</v>
      </c>
      <c r="AF339" s="49">
        <f>_xll.qlTenorBasisForwardRate2($W$17,AB339,AC339,_xll.ohTrigger(trigger,$W$24))</f>
        <v>1.494936849445935E-2</v>
      </c>
      <c r="AG339" s="49">
        <f>_xll.qlIndexFixing($W$9,_xll.qlInterestRateIndexFixingDate($W$9,AB339,trigger),TRUE,trigger)</f>
        <v>1.5184200592171898E-2</v>
      </c>
      <c r="AH339" s="52">
        <f t="shared" si="33"/>
        <v>-2.3483209771254892</v>
      </c>
      <c r="AI339" s="52">
        <f t="shared" si="34"/>
        <v>1.0157084961682217</v>
      </c>
      <c r="BG339" s="102">
        <f>_xll.qlCalendarAdvance(calendar,BG338,"1D",,,trigger)</f>
        <v>42754</v>
      </c>
      <c r="BH339" s="71">
        <f>_xll.qlTenorBasisForwardRate($W$17,BG339,_xll.ohTrigger(trigger,$W$24))</f>
        <v>7.5328812278725298E-4</v>
      </c>
      <c r="BI339" s="71">
        <f>_xll.qlTenorBasisForwardRate($W$17,BG339,_xll.ohTrigger(trigger,$W$24))*_xll.qlInterpolationInterpolate($AI$1,BG339,,trigger)</f>
        <v>7.1908200411788118E-4</v>
      </c>
      <c r="BJ339" s="71">
        <f>_xll.qlIndexFixing($W$9,_xll.qlInterestRateIndexFixingDate($W$9,BG339,trigger),TRUE,trigger)</f>
        <v>7.2051860363644591E-4</v>
      </c>
      <c r="BK339" s="1">
        <f t="shared" si="37"/>
        <v>1.4365995185647339E-6</v>
      </c>
    </row>
    <row r="340" spans="26:63" x14ac:dyDescent="0.2">
      <c r="Z340" s="1">
        <f t="shared" si="35"/>
        <v>337</v>
      </c>
      <c r="AA340" s="44" t="str">
        <f t="shared" si="36"/>
        <v>337M</v>
      </c>
      <c r="AB340" s="45">
        <f>_xll.qlCalendarAdvance(calendar,$AB$3,AA340,,,trigger)</f>
        <v>52537</v>
      </c>
      <c r="AC340" s="45">
        <f>_xll.qlInterestRateIndexMaturity($W$9,AB340,trigger)</f>
        <v>52719</v>
      </c>
      <c r="AD340" s="49">
        <f>_xll.qlTenorBasisValue($W$17,AB340,_xll.ohTrigger(trigger,$W$24))</f>
        <v>3.0190051001584262E-4</v>
      </c>
      <c r="AE340" s="49">
        <f>_xll.qlTenorBasisForwardRate($W$17,AB340,_xll.ohTrigger(trigger,$W$24))</f>
        <v>1.4949236739528688E-2</v>
      </c>
      <c r="AF340" s="49">
        <f>_xll.qlTenorBasisForwardRate2($W$17,AB340,AC340,_xll.ohTrigger(trigger,$W$24))</f>
        <v>1.4949236739528688E-2</v>
      </c>
      <c r="AG340" s="49">
        <f>_xll.qlIndexFixing($W$9,_xll.qlInterestRateIndexFixingDate($W$9,AB340,trigger),TRUE,trigger)</f>
        <v>1.5186044308748904E-2</v>
      </c>
      <c r="AH340" s="52">
        <f t="shared" si="33"/>
        <v>-2.3680756922021642</v>
      </c>
      <c r="AI340" s="52">
        <f t="shared" si="34"/>
        <v>1.0158407799238374</v>
      </c>
      <c r="BG340" s="102">
        <f>_xll.qlCalendarAdvance(calendar,BG339,"1D",,,trigger)</f>
        <v>42755</v>
      </c>
      <c r="BH340" s="71">
        <f>_xll.qlTenorBasisForwardRate($W$17,BG340,_xll.ohTrigger(trigger,$W$24))</f>
        <v>7.566113944702886E-4</v>
      </c>
      <c r="BI340" s="71">
        <f>_xll.qlTenorBasisForwardRate($W$17,BG340,_xll.ohTrigger(trigger,$W$24))*_xll.qlInterpolationInterpolate($AI$1,BG340,,trigger)</f>
        <v>7.2268347393203089E-4</v>
      </c>
      <c r="BJ340" s="71">
        <f>_xll.qlIndexFixing($W$9,_xll.qlInterestRateIndexFixingDate($W$9,BG340,trigger),TRUE,trigger)</f>
        <v>7.2410549666522897E-4</v>
      </c>
      <c r="BK340" s="1">
        <f t="shared" si="37"/>
        <v>1.4220227331980832E-6</v>
      </c>
    </row>
    <row r="341" spans="26:63" x14ac:dyDescent="0.2">
      <c r="Z341" s="1">
        <f t="shared" si="35"/>
        <v>338</v>
      </c>
      <c r="AA341" s="44" t="str">
        <f t="shared" si="36"/>
        <v>338M</v>
      </c>
      <c r="AB341" s="45">
        <f>_xll.qlCalendarAdvance(calendar,$AB$3,AA341,,,trigger)</f>
        <v>52567</v>
      </c>
      <c r="AC341" s="45">
        <f>_xll.qlInterestRateIndexMaturity($W$9,AB341,trigger)</f>
        <v>52750</v>
      </c>
      <c r="AD341" s="49">
        <f>_xll.qlTenorBasisValue($W$17,AB341,_xll.ohTrigger(trigger,$W$24))</f>
        <v>3.0018741415485455E-4</v>
      </c>
      <c r="AE341" s="49">
        <f>_xll.qlTenorBasisForwardRate($W$17,AB341,_xll.ohTrigger(trigger,$W$24))</f>
        <v>1.4951064507059537E-2</v>
      </c>
      <c r="AF341" s="49">
        <f>_xll.qlTenorBasisForwardRate2($W$17,AB341,AC341,_xll.ohTrigger(trigger,$W$24))</f>
        <v>1.4951064507059537E-2</v>
      </c>
      <c r="AG341" s="49">
        <f>_xll.qlIndexFixing($W$9,_xll.qlInterestRateIndexFixingDate($W$9,AB341,trigger),TRUE,trigger)</f>
        <v>1.518982135337847E-2</v>
      </c>
      <c r="AH341" s="52">
        <f t="shared" si="33"/>
        <v>-2.3875684631893304</v>
      </c>
      <c r="AI341" s="52">
        <f t="shared" si="34"/>
        <v>1.0159692205331732</v>
      </c>
      <c r="BG341" s="102">
        <f>_xll.qlCalendarAdvance(calendar,BG340,"1D",,,trigger)</f>
        <v>42758</v>
      </c>
      <c r="BH341" s="71">
        <f>_xll.qlTenorBasisForwardRate($W$17,BG341,_xll.ohTrigger(trigger,$W$24))</f>
        <v>7.6829537965990313E-4</v>
      </c>
      <c r="BI341" s="71">
        <f>_xll.qlTenorBasisForwardRate($W$17,BG341,_xll.ohTrigger(trigger,$W$24))*_xll.qlInterpolationInterpolate($AI$1,BG341,,trigger)</f>
        <v>7.3515072046703874E-4</v>
      </c>
      <c r="BJ341" s="71">
        <f>_xll.qlIndexFixing($W$9,_xll.qlInterestRateIndexFixingDate($W$9,BG341,trigger),TRUE,trigger)</f>
        <v>7.3597231401563695E-4</v>
      </c>
      <c r="BK341" s="1">
        <f t="shared" si="37"/>
        <v>8.2159354859820833E-7</v>
      </c>
    </row>
    <row r="342" spans="26:63" x14ac:dyDescent="0.2">
      <c r="Z342" s="1">
        <f t="shared" si="35"/>
        <v>339</v>
      </c>
      <c r="AA342" s="44" t="str">
        <f t="shared" si="36"/>
        <v>339M</v>
      </c>
      <c r="AB342" s="45">
        <f>_xll.qlCalendarAdvance(calendar,$AB$3,AA342,,,trigger)</f>
        <v>52600</v>
      </c>
      <c r="AC342" s="45">
        <f>_xll.qlInterestRateIndexMaturity($W$9,AB342,trigger)</f>
        <v>52782</v>
      </c>
      <c r="AD342" s="49">
        <f>_xll.qlTenorBasisValue($W$17,AB342,_xll.ohTrigger(trigger,$W$24))</f>
        <v>2.9832780039297589E-4</v>
      </c>
      <c r="AE342" s="49">
        <f>_xll.qlTenorBasisForwardRate($W$17,AB342,_xll.ohTrigger(trigger,$W$24))</f>
        <v>1.4953085175588186E-2</v>
      </c>
      <c r="AF342" s="49">
        <f>_xll.qlTenorBasisForwardRate2($W$17,AB342,AC342,_xll.ohTrigger(trigger,$W$24))</f>
        <v>1.4953085175588186E-2</v>
      </c>
      <c r="AG342" s="49">
        <f>_xll.qlIndexFixing($W$9,_xll.qlInterestRateIndexFixingDate($W$9,AB342,trigger),TRUE,trigger)</f>
        <v>1.5193761355027827E-2</v>
      </c>
      <c r="AH342" s="52">
        <f t="shared" si="33"/>
        <v>-2.4067617943964068</v>
      </c>
      <c r="AI342" s="52">
        <f t="shared" si="34"/>
        <v>1.0160954195481049</v>
      </c>
      <c r="BG342" s="102">
        <f>_xll.qlCalendarAdvance(calendar,BG341,"1D",,,trigger)</f>
        <v>42759</v>
      </c>
      <c r="BH342" s="71">
        <f>_xll.qlTenorBasisForwardRate($W$17,BG342,_xll.ohTrigger(trigger,$W$24))</f>
        <v>7.6991746847335826E-4</v>
      </c>
      <c r="BI342" s="71">
        <f>_xll.qlTenorBasisForwardRate($W$17,BG342,_xll.ohTrigger(trigger,$W$24))*_xll.qlInterpolationInterpolate($AI$1,BG342,,trigger)</f>
        <v>7.3713948277524051E-4</v>
      </c>
      <c r="BJ342" s="71">
        <f>_xll.qlIndexFixing($W$9,_xll.qlInterestRateIndexFixingDate($W$9,BG342,trigger),TRUE,trigger)</f>
        <v>7.383502158382864E-4</v>
      </c>
      <c r="BK342" s="1">
        <f t="shared" si="37"/>
        <v>1.2107330630458909E-6</v>
      </c>
    </row>
    <row r="343" spans="26:63" x14ac:dyDescent="0.2">
      <c r="Z343" s="1">
        <f t="shared" si="35"/>
        <v>340</v>
      </c>
      <c r="AA343" s="44" t="str">
        <f t="shared" si="36"/>
        <v>340M</v>
      </c>
      <c r="AB343" s="45">
        <f>_xll.qlCalendarAdvance(calendar,$AB$3,AA343,,,trigger)</f>
        <v>52629</v>
      </c>
      <c r="AC343" s="45">
        <f>_xll.qlInterestRateIndexMaturity($W$9,AB343,trigger)</f>
        <v>52811</v>
      </c>
      <c r="AD343" s="49">
        <f>_xll.qlTenorBasisValue($W$17,AB343,_xll.ohTrigger(trigger,$W$24))</f>
        <v>2.9671477938035822E-4</v>
      </c>
      <c r="AE343" s="49">
        <f>_xll.qlTenorBasisForwardRate($W$17,AB343,_xll.ohTrigger(trigger,$W$24))</f>
        <v>1.495582187701542E-2</v>
      </c>
      <c r="AF343" s="49">
        <f>_xll.qlTenorBasisForwardRate2($W$17,AB343,AC343,_xll.ohTrigger(trigger,$W$24))</f>
        <v>1.495582187701542E-2</v>
      </c>
      <c r="AG343" s="49">
        <f>_xll.qlIndexFixing($W$9,_xll.qlInterestRateIndexFixingDate($W$9,AB343,trigger),TRUE,trigger)</f>
        <v>1.519809292441188E-2</v>
      </c>
      <c r="AH343" s="52">
        <f t="shared" si="33"/>
        <v>-2.4227104739646053</v>
      </c>
      <c r="AI343" s="52">
        <f t="shared" si="34"/>
        <v>1.0161991129199519</v>
      </c>
      <c r="BG343" s="102">
        <f>_xll.qlCalendarAdvance(calendar,BG342,"1D",,,trigger)</f>
        <v>42760</v>
      </c>
      <c r="BH343" s="71">
        <f>_xll.qlTenorBasisForwardRate($W$17,BG343,_xll.ohTrigger(trigger,$W$24))</f>
        <v>7.7324799096717444E-4</v>
      </c>
      <c r="BI343" s="71">
        <f>_xll.qlTenorBasisForwardRate($W$17,BG343,_xll.ohTrigger(trigger,$W$24))*_xll.qlInterpolationInterpolate($AI$1,BG343,,trigger)</f>
        <v>7.4076675380033553E-4</v>
      </c>
      <c r="BJ343" s="71">
        <f>_xll.qlIndexFixing($W$9,_xll.qlInterestRateIndexFixingDate($W$9,BG343,trigger),TRUE,trigger)</f>
        <v>7.4188940705197483E-4</v>
      </c>
      <c r="BK343" s="1">
        <f t="shared" si="37"/>
        <v>1.1226532516392992E-6</v>
      </c>
    </row>
    <row r="344" spans="26:63" x14ac:dyDescent="0.2">
      <c r="Z344" s="1">
        <f t="shared" si="35"/>
        <v>341</v>
      </c>
      <c r="AA344" s="44" t="str">
        <f t="shared" si="36"/>
        <v>341M</v>
      </c>
      <c r="AB344" s="45">
        <f>_xll.qlCalendarAdvance(calendar,$AB$3,AA344,,,trigger)</f>
        <v>52658</v>
      </c>
      <c r="AC344" s="45">
        <f>_xll.qlInterestRateIndexMaturity($W$9,AB344,trigger)</f>
        <v>52842</v>
      </c>
      <c r="AD344" s="49">
        <f>_xll.qlTenorBasisValue($W$17,AB344,_xll.ohTrigger(trigger,$W$24))</f>
        <v>2.9512134235722891E-4</v>
      </c>
      <c r="AE344" s="49">
        <f>_xll.qlTenorBasisForwardRate($W$17,AB344,_xll.ohTrigger(trigger,$W$24))</f>
        <v>1.4959945338810511E-2</v>
      </c>
      <c r="AF344" s="49">
        <f>_xll.qlTenorBasisForwardRate2($W$17,AB344,AC344,_xll.ohTrigger(trigger,$W$24))</f>
        <v>1.4959945338810511E-2</v>
      </c>
      <c r="AG344" s="49">
        <f>_xll.qlIndexFixing($W$9,_xll.qlInterestRateIndexFixingDate($W$9,AB344,trigger),TRUE,trigger)</f>
        <v>1.5203756930905598E-2</v>
      </c>
      <c r="AH344" s="52">
        <f t="shared" si="33"/>
        <v>-2.4381159209508652</v>
      </c>
      <c r="AI344" s="52">
        <f t="shared" si="34"/>
        <v>1.0162976258651539</v>
      </c>
      <c r="BG344" s="102">
        <f>_xll.qlCalendarAdvance(calendar,BG343,"1D",,,trigger)</f>
        <v>42761</v>
      </c>
      <c r="BH344" s="71">
        <f>_xll.qlTenorBasisForwardRate($W$17,BG344,_xll.ohTrigger(trigger,$W$24))</f>
        <v>7.7658042354501527E-4</v>
      </c>
      <c r="BI344" s="71">
        <f>_xll.qlTenorBasisForwardRate($W$17,BG344,_xll.ohTrigger(trigger,$W$24))*_xll.qlInterpolationInterpolate($AI$1,BG344,,trigger)</f>
        <v>7.4439963350452106E-4</v>
      </c>
      <c r="BJ344" s="71">
        <f>_xll.qlIndexFixing($W$9,_xll.qlInterestRateIndexFixingDate($W$9,BG344,trigger),TRUE,trigger)</f>
        <v>7.4542127660371261E-4</v>
      </c>
      <c r="BK344" s="1">
        <f t="shared" si="37"/>
        <v>1.0216430991915508E-6</v>
      </c>
    </row>
    <row r="345" spans="26:63" x14ac:dyDescent="0.2">
      <c r="Z345" s="1">
        <f t="shared" si="35"/>
        <v>342</v>
      </c>
      <c r="AA345" s="44" t="str">
        <f t="shared" si="36"/>
        <v>342M</v>
      </c>
      <c r="AB345" s="45">
        <f>_xll.qlCalendarAdvance(calendar,$AB$3,AA345,,,trigger)</f>
        <v>52691</v>
      </c>
      <c r="AC345" s="45">
        <f>_xll.qlInterestRateIndexMaturity($W$9,AB345,trigger)</f>
        <v>52874</v>
      </c>
      <c r="AD345" s="49">
        <f>_xll.qlTenorBasisValue($W$17,AB345,_xll.ohTrigger(trigger,$W$24))</f>
        <v>2.9333166111930728E-4</v>
      </c>
      <c r="AE345" s="49">
        <f>_xll.qlTenorBasisForwardRate($W$17,AB345,_xll.ohTrigger(trigger,$W$24))</f>
        <v>1.4964148752214851E-2</v>
      </c>
      <c r="AF345" s="49">
        <f>_xll.qlTenorBasisForwardRate2($W$17,AB345,AC345,_xll.ohTrigger(trigger,$W$24))</f>
        <v>1.4964148752214851E-2</v>
      </c>
      <c r="AG345" s="49">
        <f>_xll.qlIndexFixing($W$9,_xll.qlInterestRateIndexFixingDate($W$9,AB345,trigger),TRUE,trigger)</f>
        <v>1.5209458525968124E-2</v>
      </c>
      <c r="AH345" s="52">
        <f t="shared" si="33"/>
        <v>-2.4530977375327239</v>
      </c>
      <c r="AI345" s="52">
        <f t="shared" si="34"/>
        <v>1.0163931659471752</v>
      </c>
      <c r="BG345" s="102">
        <f>_xll.qlCalendarAdvance(calendar,BG344,"1D",,,trigger)</f>
        <v>42762</v>
      </c>
      <c r="BH345" s="71">
        <f>_xll.qlTenorBasisForwardRate($W$17,BG345,_xll.ohTrigger(trigger,$W$24))</f>
        <v>7.7991492325738584E-4</v>
      </c>
      <c r="BI345" s="71">
        <f>_xll.qlTenorBasisForwardRate($W$17,BG345,_xll.ohTrigger(trigger,$W$24))*_xll.qlInterpolationInterpolate($AI$1,BG345,,trigger)</f>
        <v>7.4803827576919776E-4</v>
      </c>
      <c r="BJ345" s="71">
        <f>_xll.qlIndexFixing($W$9,_xll.qlInterestRateIndexFixingDate($W$9,BG345,trigger),TRUE,trigger)</f>
        <v>7.4894655333148394E-4</v>
      </c>
      <c r="BK345" s="1">
        <f t="shared" si="37"/>
        <v>9.0827756228618276E-7</v>
      </c>
    </row>
    <row r="346" spans="26:63" x14ac:dyDescent="0.2">
      <c r="Z346" s="1">
        <f t="shared" si="35"/>
        <v>343</v>
      </c>
      <c r="AA346" s="44" t="str">
        <f t="shared" si="36"/>
        <v>343M</v>
      </c>
      <c r="AB346" s="45">
        <f>_xll.qlCalendarAdvance(calendar,$AB$3,AA346,,,trigger)</f>
        <v>52719</v>
      </c>
      <c r="AC346" s="45">
        <f>_xll.qlInterestRateIndexMaturity($W$9,AB346,trigger)</f>
        <v>52903</v>
      </c>
      <c r="AD346" s="49">
        <f>_xll.qlTenorBasisValue($W$17,AB346,_xll.ohTrigger(trigger,$W$24))</f>
        <v>2.9183256464860165E-4</v>
      </c>
      <c r="AE346" s="49">
        <f>_xll.qlTenorBasisForwardRate($W$17,AB346,_xll.ohTrigger(trigger,$W$24))</f>
        <v>1.4969090585714622E-2</v>
      </c>
      <c r="AF346" s="49">
        <f>_xll.qlTenorBasisForwardRate2($W$17,AB346,AC346,_xll.ohTrigger(trigger,$W$24))</f>
        <v>1.4969090585714622E-2</v>
      </c>
      <c r="AG346" s="49">
        <f>_xll.qlIndexFixing($W$9,_xll.qlInterestRateIndexFixingDate($W$9,AB346,trigger),TRUE,trigger)</f>
        <v>1.5215603245385402E-2</v>
      </c>
      <c r="AH346" s="52">
        <f t="shared" si="33"/>
        <v>-2.4651265967078064</v>
      </c>
      <c r="AI346" s="52">
        <f t="shared" si="34"/>
        <v>1.0164681119577186</v>
      </c>
      <c r="BG346" s="102">
        <f>_xll.qlCalendarAdvance(calendar,BG345,"1D",,,trigger)</f>
        <v>42765</v>
      </c>
      <c r="BH346" s="71">
        <f>_xll.qlTenorBasisForwardRate($W$17,BG346,_xll.ohTrigger(trigger,$W$24))</f>
        <v>7.9167638411463761E-4</v>
      </c>
      <c r="BI346" s="71">
        <f>_xll.qlTenorBasisForwardRate($W$17,BG346,_xll.ohTrigger(trigger,$W$24))*_xll.qlInterpolationInterpolate($AI$1,BG346,,trigger)</f>
        <v>7.6066599753536149E-4</v>
      </c>
      <c r="BJ346" s="71">
        <f>_xll.qlIndexFixing($W$9,_xll.qlInterestRateIndexFixingDate($W$9,BG346,trigger),TRUE,trigger)</f>
        <v>7.6054716427807799E-4</v>
      </c>
      <c r="BK346" s="1">
        <f t="shared" si="37"/>
        <v>-1.1883325728349967E-7</v>
      </c>
    </row>
    <row r="347" spans="26:63" x14ac:dyDescent="0.2">
      <c r="Z347" s="1">
        <f t="shared" si="35"/>
        <v>344</v>
      </c>
      <c r="AA347" s="44" t="str">
        <f t="shared" si="36"/>
        <v>344M</v>
      </c>
      <c r="AB347" s="45">
        <f>_xll.qlCalendarAdvance(calendar,$AB$3,AA347,,,trigger)</f>
        <v>52750</v>
      </c>
      <c r="AC347" s="45">
        <f>_xll.qlInterestRateIndexMaturity($W$9,AB347,trigger)</f>
        <v>52933</v>
      </c>
      <c r="AD347" s="49">
        <f>_xll.qlTenorBasisValue($W$17,AB347,_xll.ohTrigger(trigger,$W$24))</f>
        <v>2.9019339788478166E-4</v>
      </c>
      <c r="AE347" s="49">
        <f>_xll.qlTenorBasisForwardRate($W$17,AB347,_xll.ohTrigger(trigger,$W$24))</f>
        <v>1.4974394560428504E-2</v>
      </c>
      <c r="AF347" s="49">
        <f>_xll.qlTenorBasisForwardRate2($W$17,AB347,AC347,_xll.ohTrigger(trigger,$W$24))</f>
        <v>1.4974394560428504E-2</v>
      </c>
      <c r="AG347" s="49">
        <f>_xll.qlIndexFixing($W$9,_xll.qlInterestRateIndexFixingDate($W$9,AB347,trigger),TRUE,trigger)</f>
        <v>1.5222045965042137E-2</v>
      </c>
      <c r="AH347" s="52">
        <f t="shared" si="33"/>
        <v>-2.4765140461363231</v>
      </c>
      <c r="AI347" s="52">
        <f t="shared" si="34"/>
        <v>1.0165383250464148</v>
      </c>
      <c r="BG347" s="102">
        <f>_xll.qlCalendarAdvance(calendar,BG346,"1D",,,trigger)</f>
        <v>42766</v>
      </c>
      <c r="BH347" s="71">
        <f>_xll.qlTenorBasisForwardRate($W$17,BG347,_xll.ohTrigger(trigger,$W$24))</f>
        <v>7.9327679062110535E-4</v>
      </c>
      <c r="BI347" s="71">
        <f>_xll.qlTenorBasisForwardRate($W$17,BG347,_xll.ohTrigger(trigger,$W$24))*_xll.qlInterpolationInterpolate($AI$1,BG347,,trigger)</f>
        <v>7.626536145215083E-4</v>
      </c>
      <c r="BJ347" s="71">
        <f>_xll.qlIndexFixing($W$9,_xll.qlInterestRateIndexFixingDate($W$9,BG347,trigger),TRUE,trigger)</f>
        <v>7.6299614783850343E-4</v>
      </c>
      <c r="BK347" s="1">
        <f t="shared" si="37"/>
        <v>3.4253331699513057E-7</v>
      </c>
    </row>
    <row r="348" spans="26:63" x14ac:dyDescent="0.2">
      <c r="Z348" s="1">
        <f t="shared" si="35"/>
        <v>345</v>
      </c>
      <c r="AA348" s="44" t="str">
        <f t="shared" si="36"/>
        <v>345M</v>
      </c>
      <c r="AB348" s="45">
        <f>_xll.qlCalendarAdvance(calendar,$AB$3,AA348,,,trigger)</f>
        <v>52782</v>
      </c>
      <c r="AC348" s="45">
        <f>_xll.qlInterestRateIndexMaturity($W$9,AB348,trigger)</f>
        <v>52966</v>
      </c>
      <c r="AD348" s="49">
        <f>_xll.qlTenorBasisValue($W$17,AB348,_xll.ohTrigger(trigger,$W$24))</f>
        <v>2.8852373351430973E-4</v>
      </c>
      <c r="AE348" s="49">
        <f>_xll.qlTenorBasisForwardRate($W$17,AB348,_xll.ohTrigger(trigger,$W$24))</f>
        <v>1.4981496307219476E-2</v>
      </c>
      <c r="AF348" s="49">
        <f>_xll.qlTenorBasisForwardRate2($W$17,AB348,AC348,_xll.ohTrigger(trigger,$W$24))</f>
        <v>1.4981496307219476E-2</v>
      </c>
      <c r="AG348" s="49">
        <f>_xll.qlIndexFixing($W$9,_xll.qlInterestRateIndexFixingDate($W$9,AB348,trigger),TRUE,trigger)</f>
        <v>1.5230226045169916E-2</v>
      </c>
      <c r="AH348" s="52">
        <f t="shared" si="33"/>
        <v>-2.4872973795043993</v>
      </c>
      <c r="AI348" s="52">
        <f t="shared" si="34"/>
        <v>1.0166024629883317</v>
      </c>
      <c r="BG348" s="102">
        <f>_xll.qlCalendarAdvance(calendar,BG347,"1D",,,trigger)</f>
        <v>42767</v>
      </c>
      <c r="BH348" s="71">
        <f>_xll.qlTenorBasisForwardRate($W$17,BG348,_xll.ohTrigger(trigger,$W$24))</f>
        <v>7.9662403792518752E-4</v>
      </c>
      <c r="BI348" s="71">
        <f>_xll.qlTenorBasisForwardRate($W$17,BG348,_xll.ohTrigger(trigger,$W$24))*_xll.qlInterpolationInterpolate($AI$1,BG348,,trigger)</f>
        <v>7.6632344433657476E-4</v>
      </c>
      <c r="BJ348" s="71">
        <f>_xll.qlIndexFixing($W$9,_xll.qlInterestRateIndexFixingDate($W$9,BG348,trigger),TRUE,trigger)</f>
        <v>7.6649923208770173E-4</v>
      </c>
      <c r="BK348" s="1">
        <f t="shared" si="37"/>
        <v>1.7578775112696114E-7</v>
      </c>
    </row>
    <row r="349" spans="26:63" x14ac:dyDescent="0.2">
      <c r="Z349" s="1">
        <f t="shared" si="35"/>
        <v>346</v>
      </c>
      <c r="AA349" s="44" t="str">
        <f t="shared" si="36"/>
        <v>346M</v>
      </c>
      <c r="AB349" s="45">
        <f>_xll.qlCalendarAdvance(calendar,$AB$3,AA349,,,trigger)</f>
        <v>52811</v>
      </c>
      <c r="AC349" s="45">
        <f>_xll.qlInterestRateIndexMaturity($W$9,AB349,trigger)</f>
        <v>52995</v>
      </c>
      <c r="AD349" s="49">
        <f>_xll.qlTenorBasisValue($W$17,AB349,_xll.ohTrigger(trigger,$W$24))</f>
        <v>2.8703000071757066E-4</v>
      </c>
      <c r="AE349" s="49">
        <f>_xll.qlTenorBasisForwardRate($W$17,AB349,_xll.ohTrigger(trigger,$W$24))</f>
        <v>1.4988235749007159E-2</v>
      </c>
      <c r="AF349" s="49">
        <f>_xll.qlTenorBasisForwardRate2($W$17,AB349,AC349,_xll.ohTrigger(trigger,$W$24))</f>
        <v>1.4988235749007159E-2</v>
      </c>
      <c r="AG349" s="49">
        <f>_xll.qlIndexFixing($W$9,_xll.qlInterestRateIndexFixingDate($W$9,AB349,trigger),TRUE,trigger)</f>
        <v>1.5237786775442212E-2</v>
      </c>
      <c r="AH349" s="52">
        <f t="shared" si="33"/>
        <v>-2.4955102643505271</v>
      </c>
      <c r="AI349" s="52">
        <f t="shared" si="34"/>
        <v>1.0166497932521232</v>
      </c>
      <c r="BG349" s="102">
        <f>_xll.qlCalendarAdvance(calendar,BG348,"1D",,,trigger)</f>
        <v>42768</v>
      </c>
      <c r="BH349" s="71">
        <f>_xll.qlTenorBasisForwardRate($W$17,BG349,_xll.ohTrigger(trigger,$W$24))</f>
        <v>7.9997432836407449E-4</v>
      </c>
      <c r="BI349" s="71">
        <f>_xll.qlTenorBasisForwardRate($W$17,BG349,_xll.ohTrigger(trigger,$W$24))*_xll.qlInterpolationInterpolate($AI$1,BG349,,trigger)</f>
        <v>7.6999999998073239E-4</v>
      </c>
      <c r="BJ349" s="71">
        <f>_xll.qlIndexFixing($W$9,_xll.qlInterestRateIndexFixingDate($W$9,BG349,trigger),TRUE,trigger)</f>
        <v>7.6999999998073239E-4</v>
      </c>
      <c r="BK349" s="1">
        <f t="shared" si="37"/>
        <v>0</v>
      </c>
    </row>
    <row r="350" spans="26:63" x14ac:dyDescent="0.2">
      <c r="Z350" s="1">
        <f t="shared" si="35"/>
        <v>347</v>
      </c>
      <c r="AA350" s="44" t="str">
        <f t="shared" si="36"/>
        <v>347M</v>
      </c>
      <c r="AB350" s="45">
        <f>_xll.qlCalendarAdvance(calendar,$AB$3,AA350,,,trigger)</f>
        <v>52842</v>
      </c>
      <c r="AC350" s="45">
        <f>_xll.qlInterestRateIndexMaturity($W$9,AB350,trigger)</f>
        <v>53023</v>
      </c>
      <c r="AD350" s="49">
        <f>_xll.qlTenorBasisValue($W$17,AB350,_xll.ohTrigger(trigger,$W$24))</f>
        <v>2.8545340452182041E-4</v>
      </c>
      <c r="AE350" s="49">
        <f>_xll.qlTenorBasisForwardRate($W$17,AB350,_xll.ohTrigger(trigger,$W$24))</f>
        <v>1.4994795452803918E-2</v>
      </c>
      <c r="AF350" s="49">
        <f>_xll.qlTenorBasisForwardRate2($W$17,AB350,AC350,_xll.ohTrigger(trigger,$W$24))</f>
        <v>1.4994795452803918E-2</v>
      </c>
      <c r="AG350" s="49">
        <f>_xll.qlIndexFixing($W$9,_xll.qlInterestRateIndexFixingDate($W$9,AB350,trigger),TRUE,trigger)</f>
        <v>1.5245026690069037E-2</v>
      </c>
      <c r="AH350" s="52">
        <f t="shared" si="33"/>
        <v>-2.5023123726511907</v>
      </c>
      <c r="AI350" s="52">
        <f t="shared" si="34"/>
        <v>1.0166878726724029</v>
      </c>
      <c r="BG350" s="102">
        <f>_xll.qlCalendarAdvance(calendar,BG349,"1D",,,trigger)</f>
        <v>42769</v>
      </c>
      <c r="BH350" s="71">
        <f>_xll.qlTenorBasisForwardRate($W$17,BG350,_xll.ohTrigger(trigger,$W$24))</f>
        <v>8.0332783021995024E-4</v>
      </c>
      <c r="BI350" s="71">
        <f>_xll.qlTenorBasisForwardRate($W$17,BG350,_xll.ohTrigger(trigger,$W$24))*_xll.qlInterpolationInterpolate($AI$1,BG350,,trigger)</f>
        <v>7.734936733685045E-4</v>
      </c>
      <c r="BJ350" s="71">
        <f>_xll.qlIndexFixing($W$9,_xll.qlInterestRateIndexFixingDate($W$9,BG350,trigger),TRUE,trigger)</f>
        <v>7.7349923516080096E-4</v>
      </c>
      <c r="BK350" s="1">
        <f t="shared" si="37"/>
        <v>5.5617922964639604E-9</v>
      </c>
    </row>
    <row r="351" spans="26:63" x14ac:dyDescent="0.2">
      <c r="Z351" s="1">
        <f t="shared" si="35"/>
        <v>348</v>
      </c>
      <c r="AA351" s="44" t="str">
        <f t="shared" si="36"/>
        <v>348M</v>
      </c>
      <c r="AB351" s="45">
        <f>_xll.qlCalendarAdvance(calendar,$AB$3,AA351,,,trigger)</f>
        <v>52873</v>
      </c>
      <c r="AC351" s="45">
        <f>_xll.qlInterestRateIndexMaturity($W$9,AB351,trigger)</f>
        <v>53055</v>
      </c>
      <c r="AD351" s="49">
        <f>_xll.qlTenorBasisValue($W$17,AB351,_xll.ohTrigger(trigger,$W$24))</f>
        <v>2.8389738410968305E-4</v>
      </c>
      <c r="AE351" s="49">
        <f>_xll.qlTenorBasisForwardRate($W$17,AB351,_xll.ohTrigger(trigger,$W$24))</f>
        <v>1.5003917382742912E-2</v>
      </c>
      <c r="AF351" s="49">
        <f>_xll.qlTenorBasisForwardRate2($W$17,AB351,AC351,_xll.ohTrigger(trigger,$W$24))</f>
        <v>1.5003917382742912E-2</v>
      </c>
      <c r="AG351" s="49">
        <f>_xll.qlIndexFixing($W$9,_xll.qlInterestRateIndexFixingDate($W$9,AB351,trigger),TRUE,trigger)</f>
        <v>1.5254761921424638E-2</v>
      </c>
      <c r="AH351" s="52">
        <f t="shared" si="33"/>
        <v>-2.5084453868172605</v>
      </c>
      <c r="AI351" s="52">
        <f t="shared" si="34"/>
        <v>1.0167186030343143</v>
      </c>
      <c r="BG351" s="102">
        <f>_xll.qlCalendarAdvance(calendar,BG350,"1D",,,trigger)</f>
        <v>42772</v>
      </c>
      <c r="BH351" s="71">
        <f>_xll.qlTenorBasisForwardRate($W$17,BG351,_xll.ohTrigger(trigger,$W$24))</f>
        <v>8.1519411262825979E-4</v>
      </c>
      <c r="BI351" s="71">
        <f>_xll.qlTenorBasisForwardRate($W$17,BG351,_xll.ohTrigger(trigger,$W$24))*_xll.qlInterpolationInterpolate($AI$1,BG351,,trigger)</f>
        <v>7.8572851591039358E-4</v>
      </c>
      <c r="BJ351" s="71">
        <f>_xll.qlIndexFixing($W$9,_xll.qlInterestRateIndexFixingDate($W$9,BG351,trigger),TRUE,trigger)</f>
        <v>7.8514093222903369E-4</v>
      </c>
      <c r="BK351" s="1">
        <f t="shared" si="37"/>
        <v>-5.8758368135989041E-7</v>
      </c>
    </row>
    <row r="352" spans="26:63" x14ac:dyDescent="0.2">
      <c r="Z352" s="1">
        <f t="shared" si="35"/>
        <v>349</v>
      </c>
      <c r="AA352" s="44" t="str">
        <f t="shared" si="36"/>
        <v>349M</v>
      </c>
      <c r="AB352" s="45">
        <f>_xll.qlCalendarAdvance(calendar,$AB$3,AA352,,,trigger)</f>
        <v>52903</v>
      </c>
      <c r="AC352" s="45">
        <f>_xll.qlInterestRateIndexMaturity($W$9,AB352,trigger)</f>
        <v>53084</v>
      </c>
      <c r="AD352" s="49">
        <f>_xll.qlTenorBasisValue($W$17,AB352,_xll.ohTrigger(trigger,$W$24))</f>
        <v>2.8241091198347493E-4</v>
      </c>
      <c r="AE352" s="49">
        <f>_xll.qlTenorBasisForwardRate($W$17,AB352,_xll.ohTrigger(trigger,$W$24))</f>
        <v>1.5012550344086637E-2</v>
      </c>
      <c r="AF352" s="49">
        <f>_xll.qlTenorBasisForwardRate2($W$17,AB352,AC352,_xll.ohTrigger(trigger,$W$24))</f>
        <v>1.5012550344086637E-2</v>
      </c>
      <c r="AG352" s="49">
        <f>_xll.qlIndexFixing($W$9,_xll.qlInterestRateIndexFixingDate($W$9,AB352,trigger),TRUE,trigger)</f>
        <v>1.5263814068233603E-2</v>
      </c>
      <c r="AH352" s="52">
        <f t="shared" si="33"/>
        <v>-2.5126372414696618</v>
      </c>
      <c r="AI352" s="52">
        <f t="shared" si="34"/>
        <v>1.0167369113433773</v>
      </c>
      <c r="BG352" s="102">
        <f>_xll.qlCalendarAdvance(calendar,BG351,"1D",,,trigger)</f>
        <v>42773</v>
      </c>
      <c r="BH352" s="71">
        <f>_xll.qlTenorBasisForwardRate($W$17,BG352,_xll.ohTrigger(trigger,$W$24))</f>
        <v>8.1677737364146486E-4</v>
      </c>
      <c r="BI352" s="71">
        <f>_xll.qlTenorBasisForwardRate($W$17,BG352,_xll.ohTrigger(trigger,$W$24))*_xll.qlInterpolationInterpolate($AI$1,BG352,,trigger)</f>
        <v>7.8752482394374012E-4</v>
      </c>
      <c r="BJ352" s="71">
        <f>_xll.qlIndexFixing($W$9,_xll.qlInterestRateIndexFixingDate($W$9,BG352,trigger),TRUE,trigger)</f>
        <v>7.8750450414909537E-4</v>
      </c>
      <c r="BK352" s="1">
        <f t="shared" si="37"/>
        <v>-2.0319794644747986E-8</v>
      </c>
    </row>
    <row r="353" spans="26:63" x14ac:dyDescent="0.2">
      <c r="Z353" s="1">
        <f t="shared" si="35"/>
        <v>350</v>
      </c>
      <c r="AA353" s="44" t="str">
        <f t="shared" si="36"/>
        <v>350M</v>
      </c>
      <c r="AB353" s="45">
        <f>_xll.qlCalendarAdvance(calendar,$AB$3,AA353,,,trigger)</f>
        <v>52933</v>
      </c>
      <c r="AC353" s="45">
        <f>_xll.qlInterestRateIndexMaturity($W$9,AB353,trigger)</f>
        <v>53115</v>
      </c>
      <c r="AD353" s="49">
        <f>_xll.qlTenorBasisValue($W$17,AB353,_xll.ohTrigger(trigger,$W$24))</f>
        <v>2.8094324871607033E-4</v>
      </c>
      <c r="AE353" s="49">
        <f>_xll.qlTenorBasisForwardRate($W$17,AB353,_xll.ohTrigger(trigger,$W$24))</f>
        <v>1.5022872779698715E-2</v>
      </c>
      <c r="AF353" s="49">
        <f>_xll.qlTenorBasisForwardRate2($W$17,AB353,AC353,_xll.ohTrigger(trigger,$W$24))</f>
        <v>1.5022872779698715E-2</v>
      </c>
      <c r="AG353" s="49">
        <f>_xll.qlIndexFixing($W$9,_xll.qlInterestRateIndexFixingDate($W$9,AB353,trigger),TRUE,trigger)</f>
        <v>1.5274443201255566E-2</v>
      </c>
      <c r="AH353" s="52">
        <f t="shared" si="33"/>
        <v>-2.515704215568515</v>
      </c>
      <c r="AI353" s="52">
        <f t="shared" si="34"/>
        <v>1.0167458265303833</v>
      </c>
      <c r="BG353" s="102">
        <f>_xll.qlCalendarAdvance(calendar,BG352,"1D",,,trigger)</f>
        <v>42774</v>
      </c>
      <c r="BH353" s="71">
        <f>_xll.qlTenorBasisForwardRate($W$17,BG353,_xll.ohTrigger(trigger,$W$24))</f>
        <v>8.2014951299154047E-4</v>
      </c>
      <c r="BI353" s="71">
        <f>_xll.qlTenorBasisForwardRate($W$17,BG353,_xll.ohTrigger(trigger,$W$24))*_xll.qlInterpolationInterpolate($AI$1,BG353,,trigger)</f>
        <v>7.9104758212438008E-4</v>
      </c>
      <c r="BJ353" s="71">
        <f>_xll.qlIndexFixing($W$9,_xll.qlInterestRateIndexFixingDate($W$9,BG353,trigger),TRUE,trigger)</f>
        <v>7.9101412334678768E-4</v>
      </c>
      <c r="BK353" s="1">
        <f t="shared" si="37"/>
        <v>-3.345877759239075E-8</v>
      </c>
    </row>
    <row r="354" spans="26:63" x14ac:dyDescent="0.2">
      <c r="Z354" s="1">
        <f t="shared" si="35"/>
        <v>351</v>
      </c>
      <c r="AA354" s="44" t="str">
        <f t="shared" si="36"/>
        <v>351M</v>
      </c>
      <c r="AB354" s="45">
        <f>_xll.qlCalendarAdvance(calendar,$AB$3,AA354,,,trigger)</f>
        <v>52964</v>
      </c>
      <c r="AC354" s="45">
        <f>_xll.qlInterestRateIndexMaturity($W$9,AB354,trigger)</f>
        <v>53146</v>
      </c>
      <c r="AD354" s="49">
        <f>_xll.qlTenorBasisValue($W$17,AB354,_xll.ohTrigger(trigger,$W$24))</f>
        <v>2.7944618618390264E-4</v>
      </c>
      <c r="AE354" s="49">
        <f>_xll.qlTenorBasisForwardRate($W$17,AB354,_xll.ohTrigger(trigger,$W$24))</f>
        <v>1.5033810049355259E-2</v>
      </c>
      <c r="AF354" s="49">
        <f>_xll.qlTenorBasisForwardRate2($W$17,AB354,AC354,_xll.ohTrigger(trigger,$W$24))</f>
        <v>1.5033810049355259E-2</v>
      </c>
      <c r="AG354" s="49">
        <f>_xll.qlIndexFixing($W$9,_xll.qlInterestRateIndexFixingDate($W$9,AB354,trigger),TRUE,trigger)</f>
        <v>1.5285533022910839E-2</v>
      </c>
      <c r="AH354" s="52">
        <f t="shared" si="33"/>
        <v>-2.5172297355557927</v>
      </c>
      <c r="AI354" s="52">
        <f t="shared" si="34"/>
        <v>1.0167437910103416</v>
      </c>
      <c r="BG354" s="102">
        <f>_xll.qlCalendarAdvance(calendar,BG353,"1D",,,trigger)</f>
        <v>42775</v>
      </c>
      <c r="BH354" s="71">
        <f>_xll.qlTenorBasisForwardRate($W$17,BG354,_xll.ohTrigger(trigger,$W$24))</f>
        <v>8.2352590715513419E-4</v>
      </c>
      <c r="BI354" s="71">
        <f>_xll.qlTenorBasisForwardRate($W$17,BG354,_xll.ohTrigger(trigger,$W$24))*_xll.qlInterpolationInterpolate($AI$1,BG354,,trigger)</f>
        <v>7.9457667725777294E-4</v>
      </c>
      <c r="BJ354" s="71">
        <f>_xll.qlIndexFixing($W$9,_xll.qlInterestRateIndexFixingDate($W$9,BG354,trigger),TRUE,trigger)</f>
        <v>7.9452958795879827E-4</v>
      </c>
      <c r="BK354" s="1">
        <f t="shared" si="37"/>
        <v>-4.7089298974662894E-8</v>
      </c>
    </row>
    <row r="355" spans="26:63" x14ac:dyDescent="0.2">
      <c r="Z355" s="1">
        <f t="shared" si="35"/>
        <v>352</v>
      </c>
      <c r="AA355" s="44" t="str">
        <f t="shared" si="36"/>
        <v>352M</v>
      </c>
      <c r="AB355" s="45">
        <f>_xll.qlCalendarAdvance(calendar,$AB$3,AA355,,,trigger)</f>
        <v>52995</v>
      </c>
      <c r="AC355" s="45">
        <f>_xll.qlInterestRateIndexMaturity($W$9,AB355,trigger)</f>
        <v>53176</v>
      </c>
      <c r="AD355" s="49">
        <f>_xll.qlTenorBasisValue($W$17,AB355,_xll.ohTrigger(trigger,$W$24))</f>
        <v>2.7796872571231616E-4</v>
      </c>
      <c r="AE355" s="49">
        <f>_xll.qlTenorBasisForwardRate($W$17,AB355,_xll.ohTrigger(trigger,$W$24))</f>
        <v>1.5045015146720674E-2</v>
      </c>
      <c r="AF355" s="49">
        <f>_xll.qlTenorBasisForwardRate2($W$17,AB355,AC355,_xll.ohTrigger(trigger,$W$24))</f>
        <v>1.5045015146720674E-2</v>
      </c>
      <c r="AG355" s="49">
        <f>_xll.qlIndexFixing($W$9,_xll.qlInterestRateIndexFixingDate($W$9,AB355,trigger),TRUE,trigger)</f>
        <v>1.529673004474115E-2</v>
      </c>
      <c r="AH355" s="52">
        <f t="shared" si="33"/>
        <v>-2.517148980204758</v>
      </c>
      <c r="AI355" s="52">
        <f t="shared" si="34"/>
        <v>1.0167307839550657</v>
      </c>
      <c r="BG355" s="102">
        <f>_xll.qlCalendarAdvance(calendar,BG354,"1D",,,trigger)</f>
        <v>42776</v>
      </c>
      <c r="BH355" s="71">
        <f>_xll.qlTenorBasisForwardRate($W$17,BG355,_xll.ohTrigger(trigger,$W$24))</f>
        <v>8.2690673564566675E-4</v>
      </c>
      <c r="BI355" s="71">
        <f>_xll.qlTenorBasisForwardRate($W$17,BG355,_xll.ohTrigger(trigger,$W$24))*_xll.qlInterpolationInterpolate($AI$1,BG355,,trigger)</f>
        <v>7.9811228683014668E-4</v>
      </c>
      <c r="BJ355" s="71">
        <f>_xll.qlIndexFixing($W$9,_xll.qlInterestRateIndexFixingDate($W$9,BG355,trigger),TRUE,trigger)</f>
        <v>7.9805217863982542E-4</v>
      </c>
      <c r="BK355" s="1">
        <f t="shared" si="37"/>
        <v>-6.0108190321254105E-8</v>
      </c>
    </row>
    <row r="356" spans="26:63" x14ac:dyDescent="0.2">
      <c r="Z356" s="1">
        <f t="shared" si="35"/>
        <v>353</v>
      </c>
      <c r="AA356" s="44" t="str">
        <f t="shared" si="36"/>
        <v>353M</v>
      </c>
      <c r="AB356" s="45">
        <f>_xll.qlCalendarAdvance(calendar,$AB$3,AA356,,,trigger)</f>
        <v>53023</v>
      </c>
      <c r="AC356" s="45">
        <f>_xll.qlInterestRateIndexMaturity($W$9,AB356,trigger)</f>
        <v>53209</v>
      </c>
      <c r="AD356" s="49">
        <f>_xll.qlTenorBasisValue($W$17,AB356,_xll.ohTrigger(trigger,$W$24))</f>
        <v>2.7665089331563336E-4</v>
      </c>
      <c r="AE356" s="49">
        <f>_xll.qlTenorBasisForwardRate($W$17,AB356,_xll.ohTrigger(trigger,$W$24))</f>
        <v>1.5058951967975466E-2</v>
      </c>
      <c r="AF356" s="49">
        <f>_xll.qlTenorBasisForwardRate2($W$17,AB356,AC356,_xll.ohTrigger(trigger,$W$24))</f>
        <v>1.5058951967975466E-2</v>
      </c>
      <c r="AG356" s="49">
        <f>_xll.qlIndexFixing($W$9,_xll.qlInterestRateIndexFixingDate($W$9,AB356,trigger),TRUE,trigger)</f>
        <v>1.5310556883507255E-2</v>
      </c>
      <c r="AH356" s="52">
        <f t="shared" si="33"/>
        <v>-2.5160491553178828</v>
      </c>
      <c r="AI356" s="52">
        <f t="shared" si="34"/>
        <v>1.0167079964174701</v>
      </c>
      <c r="BG356" s="102">
        <f>_xll.qlCalendarAdvance(calendar,BG355,"1D",,,trigger)</f>
        <v>42779</v>
      </c>
      <c r="BH356" s="71">
        <f>_xll.qlTenorBasisForwardRate($W$17,BG356,_xll.ohTrigger(trigger,$W$24))</f>
        <v>8.3890658372877359E-4</v>
      </c>
      <c r="BI356" s="71">
        <f>_xll.qlTenorBasisForwardRate($W$17,BG356,_xll.ohTrigger(trigger,$W$24))*_xll.qlInterpolationInterpolate($AI$1,BG356,,trigger)</f>
        <v>8.1052706987224841E-4</v>
      </c>
      <c r="BJ356" s="71">
        <f>_xll.qlIndexFixing($W$9,_xll.qlInterestRateIndexFixingDate($W$9,BG356,trigger),TRUE,trigger)</f>
        <v>8.0992641304886604E-4</v>
      </c>
      <c r="BK356" s="1">
        <f t="shared" si="37"/>
        <v>-6.0065682338237333E-7</v>
      </c>
    </row>
    <row r="357" spans="26:63" x14ac:dyDescent="0.2">
      <c r="Z357" s="1">
        <f t="shared" si="35"/>
        <v>354</v>
      </c>
      <c r="AA357" s="44" t="str">
        <f t="shared" si="36"/>
        <v>354M</v>
      </c>
      <c r="AB357" s="45">
        <f>_xll.qlCalendarAdvance(calendar,$AB$3,AA357,,,trigger)</f>
        <v>53055</v>
      </c>
      <c r="AC357" s="45">
        <f>_xll.qlInterestRateIndexMaturity($W$9,AB357,trigger)</f>
        <v>53238</v>
      </c>
      <c r="AD357" s="49">
        <f>_xll.qlTenorBasisValue($W$17,AB357,_xll.ohTrigger(trigger,$W$24))</f>
        <v>2.7516391503058324E-4</v>
      </c>
      <c r="AE357" s="49">
        <f>_xll.qlTenorBasisForwardRate($W$17,AB357,_xll.ohTrigger(trigger,$W$24))</f>
        <v>1.5071053417780271E-2</v>
      </c>
      <c r="AF357" s="49">
        <f>_xll.qlTenorBasisForwardRate2($W$17,AB357,AC357,_xll.ohTrigger(trigger,$W$24))</f>
        <v>1.5071053417780271E-2</v>
      </c>
      <c r="AG357" s="49">
        <f>_xll.qlIndexFixing($W$9,_xll.qlInterestRateIndexFixingDate($W$9,AB357,trigger),TRUE,trigger)</f>
        <v>1.5322331770919463E-2</v>
      </c>
      <c r="AH357" s="52">
        <f t="shared" si="33"/>
        <v>-2.5127835313919213</v>
      </c>
      <c r="AI357" s="52">
        <f t="shared" si="34"/>
        <v>1.0166729123820066</v>
      </c>
      <c r="BG357" s="102">
        <f>_xll.qlCalendarAdvance(calendar,BG356,"1D",,,trigger)</f>
        <v>42780</v>
      </c>
      <c r="BH357" s="71">
        <f>_xll.qlTenorBasisForwardRate($W$17,BG357,_xll.ohTrigger(trigger,$W$24))</f>
        <v>8.4047803937509495E-4</v>
      </c>
      <c r="BI357" s="71">
        <f>_xll.qlTenorBasisForwardRate($W$17,BG357,_xll.ohTrigger(trigger,$W$24))*_xll.qlInterpolationInterpolate($AI$1,BG357,,trigger)</f>
        <v>8.1232348189615286E-4</v>
      </c>
      <c r="BJ357" s="71">
        <f>_xll.qlIndexFixing($W$9,_xll.qlInterestRateIndexFixingDate($W$9,BG357,trigger),TRUE,trigger)</f>
        <v>8.1223978198744352E-4</v>
      </c>
      <c r="BK357" s="1">
        <f t="shared" si="37"/>
        <v>-8.3699908709337391E-8</v>
      </c>
    </row>
    <row r="358" spans="26:63" x14ac:dyDescent="0.2">
      <c r="Z358" s="1">
        <f t="shared" si="35"/>
        <v>355</v>
      </c>
      <c r="AA358" s="44" t="str">
        <f t="shared" si="36"/>
        <v>355M</v>
      </c>
      <c r="AB358" s="45">
        <f>_xll.qlCalendarAdvance(calendar,$AB$3,AA358,,,trigger)</f>
        <v>53084</v>
      </c>
      <c r="AC358" s="45">
        <f>_xll.qlInterestRateIndexMaturity($W$9,AB358,trigger)</f>
        <v>53268</v>
      </c>
      <c r="AD358" s="49">
        <f>_xll.qlTenorBasisValue($W$17,AB358,_xll.ohTrigger(trigger,$W$24))</f>
        <v>2.7383374580411483E-4</v>
      </c>
      <c r="AE358" s="49">
        <f>_xll.qlTenorBasisForwardRate($W$17,AB358,_xll.ohTrigger(trigger,$W$24))</f>
        <v>1.5084751662233076E-2</v>
      </c>
      <c r="AF358" s="49">
        <f>_xll.qlTenorBasisForwardRate2($W$17,AB358,AC358,_xll.ohTrigger(trigger,$W$24))</f>
        <v>1.5084751662233076E-2</v>
      </c>
      <c r="AG358" s="49">
        <f>_xll.qlIndexFixing($W$9,_xll.qlInterestRateIndexFixingDate($W$9,AB358,trigger),TRUE,trigger)</f>
        <v>1.5335600956341929E-2</v>
      </c>
      <c r="AH358" s="52">
        <f t="shared" si="33"/>
        <v>-2.5084929410885275</v>
      </c>
      <c r="AI358" s="52">
        <f t="shared" si="34"/>
        <v>1.0166293287238457</v>
      </c>
      <c r="BG358" s="102">
        <f>_xll.qlCalendarAdvance(calendar,BG357,"1D",,,trigger)</f>
        <v>42781</v>
      </c>
      <c r="BH358" s="71">
        <f>_xll.qlTenorBasisForwardRate($W$17,BG358,_xll.ohTrigger(trigger,$W$24))</f>
        <v>8.438837884108129E-4</v>
      </c>
      <c r="BI358" s="71">
        <f>_xll.qlTenorBasisForwardRate($W$17,BG358,_xll.ohTrigger(trigger,$W$24))*_xll.qlInterpolationInterpolate($AI$1,BG358,,trigger)</f>
        <v>8.1589438863656461E-4</v>
      </c>
      <c r="BJ358" s="71">
        <f>_xll.qlIndexFixing($W$9,_xll.qlInterestRateIndexFixingDate($W$9,BG358,trigger),TRUE,trigger)</f>
        <v>8.1581757966633906E-4</v>
      </c>
      <c r="BK358" s="1">
        <f t="shared" si="37"/>
        <v>-7.6808970225555537E-8</v>
      </c>
    </row>
    <row r="359" spans="26:63" x14ac:dyDescent="0.2">
      <c r="Z359" s="1">
        <f t="shared" si="35"/>
        <v>356</v>
      </c>
      <c r="AA359" s="44" t="str">
        <f t="shared" si="36"/>
        <v>356M</v>
      </c>
      <c r="AB359" s="45">
        <f>_xll.qlCalendarAdvance(calendar,$AB$3,AA359,,,trigger)</f>
        <v>53115</v>
      </c>
      <c r="AC359" s="45">
        <f>_xll.qlInterestRateIndexMaturity($W$9,AB359,trigger)</f>
        <v>53300</v>
      </c>
      <c r="AD359" s="49">
        <f>_xll.qlTenorBasisValue($W$17,AB359,_xll.ohTrigger(trigger,$W$24))</f>
        <v>2.7242991765152115E-4</v>
      </c>
      <c r="AE359" s="49">
        <f>_xll.qlTenorBasisForwardRate($W$17,AB359,_xll.ohTrigger(trigger,$W$24))</f>
        <v>1.5099977876988446E-2</v>
      </c>
      <c r="AF359" s="49">
        <f>_xll.qlTenorBasisForwardRate2($W$17,AB359,AC359,_xll.ohTrigger(trigger,$W$24))</f>
        <v>1.5099977876988446E-2</v>
      </c>
      <c r="AG359" s="49">
        <f>_xll.qlIndexFixing($W$9,_xll.qlInterestRateIndexFixingDate($W$9,AB359,trigger),TRUE,trigger)</f>
        <v>1.5350217605825245E-2</v>
      </c>
      <c r="AH359" s="52">
        <f t="shared" si="33"/>
        <v>-2.5023972883679928</v>
      </c>
      <c r="AI359" s="52">
        <f t="shared" si="34"/>
        <v>1.0165721917525556</v>
      </c>
      <c r="BG359" s="102">
        <f>_xll.qlCalendarAdvance(calendar,BG358,"1D",,,trigger)</f>
        <v>42782</v>
      </c>
      <c r="BH359" s="71">
        <f>_xll.qlTenorBasisForwardRate($W$17,BG359,_xll.ohTrigger(trigger,$W$24))</f>
        <v>8.4729508256978637E-4</v>
      </c>
      <c r="BI359" s="71">
        <f>_xll.qlTenorBasisForwardRate($W$17,BG359,_xll.ohTrigger(trigger,$W$24))*_xll.qlInterpolationInterpolate($AI$1,BG359,,trigger)</f>
        <v>8.19472912368952E-4</v>
      </c>
      <c r="BJ359" s="71">
        <f>_xll.qlIndexFixing($W$9,_xll.qlInterestRateIndexFixingDate($W$9,BG359,trigger),TRUE,trigger)</f>
        <v>8.194104074382058E-4</v>
      </c>
      <c r="BK359" s="1">
        <f t="shared" si="37"/>
        <v>-6.2504930746195078E-8</v>
      </c>
    </row>
    <row r="360" spans="26:63" x14ac:dyDescent="0.2">
      <c r="Z360" s="1">
        <f t="shared" si="35"/>
        <v>357</v>
      </c>
      <c r="AA360" s="44" t="str">
        <f t="shared" si="36"/>
        <v>357M</v>
      </c>
      <c r="AB360" s="45">
        <f>_xll.qlCalendarAdvance(calendar,$AB$3,AA360,,,trigger)</f>
        <v>53146</v>
      </c>
      <c r="AC360" s="45">
        <f>_xll.qlInterestRateIndexMaturity($W$9,AB360,trigger)</f>
        <v>53330</v>
      </c>
      <c r="AD360" s="49">
        <f>_xll.qlTenorBasisValue($W$17,AB360,_xll.ohTrigger(trigger,$W$24))</f>
        <v>2.7104454321258029E-4</v>
      </c>
      <c r="AE360" s="49">
        <f>_xll.qlTenorBasisForwardRate($W$17,AB360,_xll.ohTrigger(trigger,$W$24))</f>
        <v>1.5114518254797373E-2</v>
      </c>
      <c r="AF360" s="49">
        <f>_xll.qlTenorBasisForwardRate2($W$17,AB360,AC360,_xll.ohTrigger(trigger,$W$24))</f>
        <v>1.5114518254797373E-2</v>
      </c>
      <c r="AG360" s="49">
        <f>_xll.qlIndexFixing($W$9,_xll.qlInterestRateIndexFixingDate($W$9,AB360,trigger),TRUE,trigger)</f>
        <v>1.5364010278543602E-2</v>
      </c>
      <c r="AH360" s="52">
        <f t="shared" si="33"/>
        <v>-2.4949202374622939</v>
      </c>
      <c r="AI360" s="52">
        <f t="shared" si="34"/>
        <v>1.0165067797425194</v>
      </c>
      <c r="BG360" s="102">
        <f>_xll.qlCalendarAdvance(calendar,BG359,"1D",,,trigger)</f>
        <v>42783</v>
      </c>
      <c r="BH360" s="71">
        <f>_xll.qlTenorBasisForwardRate($W$17,BG360,_xll.ohTrigger(trigger,$W$24))</f>
        <v>8.5071211260153118E-4</v>
      </c>
      <c r="BI360" s="71">
        <f>_xll.qlTenorBasisForwardRate($W$17,BG360,_xll.ohTrigger(trigger,$W$24))*_xll.qlInterpolationInterpolate($AI$1,BG360,,trigger)</f>
        <v>8.2305924314711953E-4</v>
      </c>
      <c r="BJ360" s="71">
        <f>_xll.qlIndexFixing($W$9,_xll.qlInterestRateIndexFixingDate($W$9,BG360,trigger),TRUE,trigger)</f>
        <v>8.2301961932358604E-4</v>
      </c>
      <c r="BK360" s="1">
        <f t="shared" si="37"/>
        <v>-3.962382353348351E-8</v>
      </c>
    </row>
    <row r="361" spans="26:63" x14ac:dyDescent="0.2">
      <c r="Z361" s="1">
        <f t="shared" si="35"/>
        <v>358</v>
      </c>
      <c r="AA361" s="44" t="str">
        <f t="shared" si="36"/>
        <v>358M</v>
      </c>
      <c r="AB361" s="45">
        <f>_xll.qlCalendarAdvance(calendar,$AB$3,AA361,,,trigger)</f>
        <v>53176</v>
      </c>
      <c r="AC361" s="45">
        <f>_xll.qlInterestRateIndexMaturity($W$9,AB361,trigger)</f>
        <v>53360</v>
      </c>
      <c r="AD361" s="49">
        <f>_xll.qlTenorBasisValue($W$17,AB361,_xll.ohTrigger(trigger,$W$24))</f>
        <v>2.697212137206782E-4</v>
      </c>
      <c r="AE361" s="49">
        <f>_xll.qlTenorBasisForwardRate($W$17,AB361,_xll.ohTrigger(trigger,$W$24))</f>
        <v>1.5129382430046285E-2</v>
      </c>
      <c r="AF361" s="49">
        <f>_xll.qlTenorBasisForwardRate2($W$17,AB361,AC361,_xll.ohTrigger(trigger,$W$24))</f>
        <v>1.5129382430046285E-2</v>
      </c>
      <c r="AG361" s="49">
        <f>_xll.qlIndexFixing($W$9,_xll.qlInterestRateIndexFixingDate($W$9,AB361,trigger),TRUE,trigger)</f>
        <v>1.5378018413892681E-2</v>
      </c>
      <c r="AH361" s="52">
        <f t="shared" si="33"/>
        <v>-2.4863598384639549</v>
      </c>
      <c r="AI361" s="52">
        <f t="shared" si="34"/>
        <v>1.0164339810296958</v>
      </c>
      <c r="BG361" s="102">
        <f>_xll.qlCalendarAdvance(calendar,BG360,"1D",,,trigger)</f>
        <v>42786</v>
      </c>
      <c r="BH361" s="71">
        <f>_xll.qlTenorBasisForwardRate($W$17,BG361,_xll.ohTrigger(trigger,$W$24))</f>
        <v>8.6287564770810008E-4</v>
      </c>
      <c r="BI361" s="71">
        <f>_xll.qlTenorBasisForwardRate($W$17,BG361,_xll.ohTrigger(trigger,$W$24))*_xll.qlInterpolationInterpolate($AI$1,BG361,,trigger)</f>
        <v>8.3568398241319717E-4</v>
      </c>
      <c r="BJ361" s="71">
        <f>_xll.qlIndexFixing($W$9,_xll.qlInterestRateIndexFixingDate($W$9,BG361,trigger),TRUE,trigger)</f>
        <v>8.3532661759380829E-4</v>
      </c>
      <c r="BK361" s="1">
        <f t="shared" si="37"/>
        <v>-3.5736481938887423E-7</v>
      </c>
    </row>
    <row r="362" spans="26:63" x14ac:dyDescent="0.2">
      <c r="Z362" s="1">
        <f t="shared" si="35"/>
        <v>359</v>
      </c>
      <c r="AA362" s="44" t="str">
        <f t="shared" si="36"/>
        <v>359M</v>
      </c>
      <c r="AB362" s="45">
        <f>_xll.qlCalendarAdvance(calendar,$AB$3,AA362,,,trigger)</f>
        <v>53209</v>
      </c>
      <c r="AC362" s="45">
        <f>_xll.qlInterestRateIndexMaturity($W$9,AB362,trigger)</f>
        <v>53391</v>
      </c>
      <c r="AD362" s="49">
        <f>_xll.qlTenorBasisValue($W$17,AB362,_xll.ohTrigger(trigger,$W$24))</f>
        <v>2.6828502149553468E-4</v>
      </c>
      <c r="AE362" s="49">
        <f>_xll.qlTenorBasisForwardRate($W$17,AB362,_xll.ohTrigger(trigger,$W$24))</f>
        <v>1.5144680693518767E-2</v>
      </c>
      <c r="AF362" s="49">
        <f>_xll.qlTenorBasisForwardRate2($W$17,AB362,AC362,_xll.ohTrigger(trigger,$W$24))</f>
        <v>1.5144680693518767E-2</v>
      </c>
      <c r="AG362" s="49">
        <f>_xll.qlIndexFixing($W$9,_xll.qlInterestRateIndexFixingDate($W$9,AB362,trigger),TRUE,trigger)</f>
        <v>1.5392253573639285E-2</v>
      </c>
      <c r="AH362" s="52">
        <f t="shared" si="33"/>
        <v>-2.4757288012051784</v>
      </c>
      <c r="AI362" s="52">
        <f t="shared" si="34"/>
        <v>1.0163471838812994</v>
      </c>
      <c r="BG362" s="102">
        <f>_xll.qlCalendarAdvance(calendar,BG361,"1D",,,trigger)</f>
        <v>42787</v>
      </c>
      <c r="BH362" s="71">
        <f>_xll.qlTenorBasisForwardRate($W$17,BG362,_xll.ohTrigger(trigger,$W$24))</f>
        <v>8.6444146261376075E-4</v>
      </c>
      <c r="BI362" s="71">
        <f>_xll.qlTenorBasisForwardRate($W$17,BG362,_xll.ohTrigger(trigger,$W$24))*_xll.qlInterpolationInterpolate($AI$1,BG362,,trigger)</f>
        <v>8.3748650104627155E-4</v>
      </c>
      <c r="BJ362" s="71">
        <f>_xll.qlIndexFixing($W$9,_xll.qlInterestRateIndexFixingDate($W$9,BG362,trigger),TRUE,trigger)</f>
        <v>8.3764775524869297E-4</v>
      </c>
      <c r="BK362" s="1">
        <f t="shared" si="37"/>
        <v>1.6125420242141513E-7</v>
      </c>
    </row>
    <row r="363" spans="26:63" x14ac:dyDescent="0.2">
      <c r="Z363" s="1">
        <f t="shared" si="35"/>
        <v>360</v>
      </c>
      <c r="AA363" s="44" t="str">
        <f t="shared" si="36"/>
        <v>360M</v>
      </c>
      <c r="AB363" s="45">
        <f>_xll.qlCalendarAdvance(calendar,$AB$3,AA363,,,trigger)</f>
        <v>53237</v>
      </c>
      <c r="AC363" s="45">
        <f>_xll.qlInterestRateIndexMaturity($W$9,AB363,trigger)</f>
        <v>53419</v>
      </c>
      <c r="AD363" s="49">
        <f>_xll.qlTenorBasisValue($W$17,AB363,_xll.ohTrigger(trigger,$W$24))</f>
        <v>2.6708223581373516E-4</v>
      </c>
      <c r="AE363" s="49">
        <f>_xll.qlTenorBasisForwardRate($W$17,AB363,_xll.ohTrigger(trigger,$W$24))</f>
        <v>1.515851621878884E-2</v>
      </c>
      <c r="AF363" s="49">
        <f>_xll.qlTenorBasisForwardRate2($W$17,AB363,AC363,_xll.ohTrigger(trigger,$W$24))</f>
        <v>1.515851621878884E-2</v>
      </c>
      <c r="AG363" s="49">
        <f>_xll.qlIndexFixing($W$9,_xll.qlInterestRateIndexFixingDate($W$9,AB363,trigger),TRUE,trigger)</f>
        <v>1.5405068113483482E-2</v>
      </c>
      <c r="AH363" s="52">
        <f t="shared" si="33"/>
        <v>-2.4655189469464238</v>
      </c>
      <c r="AI363" s="52">
        <f t="shared" si="34"/>
        <v>1.0162649095159488</v>
      </c>
      <c r="BG363" s="102">
        <f>_xll.qlCalendarAdvance(calendar,BG362,"1D",,,trigger)</f>
        <v>42788</v>
      </c>
      <c r="BH363" s="71">
        <f>_xll.qlTenorBasisForwardRate($W$17,BG363,_xll.ohTrigger(trigger,$W$24))</f>
        <v>8.6789008942241312E-4</v>
      </c>
      <c r="BI363" s="71">
        <f>_xll.qlTenorBasisForwardRate($W$17,BG363,_xll.ohTrigger(trigger,$W$24))*_xll.qlInterpolationInterpolate($AI$1,BG363,,trigger)</f>
        <v>8.4111478115316484E-4</v>
      </c>
      <c r="BJ363" s="71">
        <f>_xll.qlIndexFixing($W$9,_xll.qlInterestRateIndexFixingDate($W$9,BG363,trigger),TRUE,trigger)</f>
        <v>8.413595648535646E-4</v>
      </c>
      <c r="BK363" s="1">
        <f t="shared" si="37"/>
        <v>2.4478370039976178E-7</v>
      </c>
    </row>
    <row r="364" spans="26:63" x14ac:dyDescent="0.2">
      <c r="Z364" s="1">
        <f t="shared" si="35"/>
        <v>361</v>
      </c>
      <c r="AA364" s="44" t="str">
        <f t="shared" si="36"/>
        <v>361M</v>
      </c>
      <c r="AB364" s="45">
        <f>_xll.qlCalendarAdvance(calendar,$AB$3,AA364,,,trigger)</f>
        <v>53268</v>
      </c>
      <c r="AC364" s="45">
        <f>_xll.qlInterestRateIndexMaturity($W$9,AB364,trigger)</f>
        <v>53449</v>
      </c>
      <c r="AD364" s="49">
        <f>_xll.qlTenorBasisValue($W$17,AB364,_xll.ohTrigger(trigger,$W$24))</f>
        <v>2.6576729353463841E-4</v>
      </c>
      <c r="AE364" s="49">
        <f>_xll.qlTenorBasisForwardRate($W$17,AB364,_xll.ohTrigger(trigger,$W$24))</f>
        <v>1.5173015118222269E-2</v>
      </c>
      <c r="AF364" s="49">
        <f>_xll.qlTenorBasisForwardRate2($W$17,AB364,AC364,_xll.ohTrigger(trigger,$W$24))</f>
        <v>1.5173015118222269E-2</v>
      </c>
      <c r="AG364" s="49">
        <f>_xll.qlIndexFixing($W$9,_xll.qlInterestRateIndexFixingDate($W$9,AB364,trigger),TRUE,trigger)</f>
        <v>1.5418339802333338E-2</v>
      </c>
      <c r="AH364" s="52">
        <f t="shared" si="33"/>
        <v>-2.4532468411106976</v>
      </c>
      <c r="AI364" s="52">
        <f t="shared" si="34"/>
        <v>1.016168486105075</v>
      </c>
      <c r="BG364" s="102">
        <f>_xll.qlCalendarAdvance(calendar,BG363,"1D",,,trigger)</f>
        <v>42789</v>
      </c>
      <c r="BH364" s="71">
        <f>_xll.qlTenorBasisForwardRate($W$17,BG364,_xll.ohTrigger(trigger,$W$24))</f>
        <v>8.7134563030259076E-4</v>
      </c>
      <c r="BI364" s="71">
        <f>_xll.qlTenorBasisForwardRate($W$17,BG364,_xll.ohTrigger(trigger,$W$24))*_xll.qlInterpolationInterpolate($AI$1,BG364,,trigger)</f>
        <v>8.4475204664098008E-4</v>
      </c>
      <c r="BJ364" s="71">
        <f>_xll.qlIndexFixing($W$9,_xll.qlInterestRateIndexFixingDate($W$9,BG364,trigger),TRUE,trigger)</f>
        <v>8.4509610280642433E-4</v>
      </c>
      <c r="BK364" s="1">
        <f t="shared" si="37"/>
        <v>3.4405616544425262E-7</v>
      </c>
    </row>
    <row r="365" spans="26:63" x14ac:dyDescent="0.2">
      <c r="Z365" s="1">
        <f t="shared" si="35"/>
        <v>362</v>
      </c>
      <c r="AA365" s="44" t="str">
        <f t="shared" si="36"/>
        <v>362M</v>
      </c>
      <c r="AB365" s="45">
        <f>_xll.qlCalendarAdvance(calendar,$AB$3,AA365,,,trigger)</f>
        <v>53300</v>
      </c>
      <c r="AC365" s="45">
        <f>_xll.qlInterestRateIndexMaturity($W$9,AB365,trigger)</f>
        <v>53482</v>
      </c>
      <c r="AD365" s="49">
        <f>_xll.qlTenorBasisValue($W$17,AB365,_xll.ohTrigger(trigger,$W$24))</f>
        <v>2.6442813182620998E-4</v>
      </c>
      <c r="AE365" s="49">
        <f>_xll.qlTenorBasisForwardRate($W$17,AB365,_xll.ohTrigger(trigger,$W$24))</f>
        <v>1.518878304311567E-2</v>
      </c>
      <c r="AF365" s="49">
        <f>_xll.qlTenorBasisForwardRate2($W$17,AB365,AC365,_xll.ohTrigger(trigger,$W$24))</f>
        <v>1.518878304311567E-2</v>
      </c>
      <c r="AG365" s="49">
        <f>_xll.qlIndexFixing($W$9,_xll.qlInterestRateIndexFixingDate($W$9,AB365,trigger),TRUE,trigger)</f>
        <v>1.5432695846463097E-2</v>
      </c>
      <c r="AH365" s="52">
        <f t="shared" si="33"/>
        <v>-2.4391280334742742</v>
      </c>
      <c r="AI365" s="52">
        <f t="shared" si="34"/>
        <v>1.0160587456318946</v>
      </c>
      <c r="BG365" s="102">
        <f>_xll.qlCalendarAdvance(calendar,BG364,"1D",,,trigger)</f>
        <v>42790</v>
      </c>
      <c r="BH365" s="71">
        <f>_xll.qlTenorBasisForwardRate($W$17,BG365,_xll.ohTrigger(trigger,$W$24))</f>
        <v>8.748082872399042E-4</v>
      </c>
      <c r="BI365" s="71">
        <f>_xll.qlTenorBasisForwardRate($W$17,BG365,_xll.ohTrigger(trigger,$W$24))*_xll.qlInterpolationInterpolate($AI$1,BG365,,trigger)</f>
        <v>8.4839850026121677E-4</v>
      </c>
      <c r="BJ365" s="71">
        <f>_xll.qlIndexFixing($W$9,_xll.qlInterestRateIndexFixingDate($W$9,BG365,trigger),TRUE,trigger)</f>
        <v>8.4885879650116577E-4</v>
      </c>
      <c r="BK365" s="1">
        <f t="shared" si="37"/>
        <v>4.602962399489997E-7</v>
      </c>
    </row>
    <row r="366" spans="26:63" x14ac:dyDescent="0.2">
      <c r="Z366" s="1">
        <f t="shared" si="35"/>
        <v>363</v>
      </c>
      <c r="AA366" s="44" t="str">
        <f t="shared" si="36"/>
        <v>363M</v>
      </c>
      <c r="AB366" s="45">
        <f>_xll.qlCalendarAdvance(calendar,$AB$3,AA366,,,trigger)</f>
        <v>53329</v>
      </c>
      <c r="AC366" s="45">
        <f>_xll.qlInterestRateIndexMaturity($W$9,AB366,trigger)</f>
        <v>53510</v>
      </c>
      <c r="AD366" s="49">
        <f>_xll.qlTenorBasisValue($W$17,AB366,_xll.ohTrigger(trigger,$W$24))</f>
        <v>2.632302883792939E-4</v>
      </c>
      <c r="AE366" s="49">
        <f>_xll.qlTenorBasisForwardRate($W$17,AB366,_xll.ohTrigger(trigger,$W$24))</f>
        <v>1.5201734805468109E-2</v>
      </c>
      <c r="AF366" s="49">
        <f>_xll.qlTenorBasisForwardRate2($W$17,AB366,AC366,_xll.ohTrigger(trigger,$W$24))</f>
        <v>1.5201734805468109E-2</v>
      </c>
      <c r="AG366" s="49">
        <f>_xll.qlIndexFixing($W$9,_xll.qlInterestRateIndexFixingDate($W$9,AB366,trigger),TRUE,trigger)</f>
        <v>1.5444289034167577E-2</v>
      </c>
      <c r="AH366" s="52">
        <f t="shared" si="33"/>
        <v>-2.4255422869946806</v>
      </c>
      <c r="AI366" s="52">
        <f t="shared" si="34"/>
        <v>1.0159556939917291</v>
      </c>
      <c r="BG366" s="102">
        <f>_xll.qlCalendarAdvance(calendar,BG365,"1D",,,trigger)</f>
        <v>42793</v>
      </c>
      <c r="BH366" s="71">
        <f>_xll.qlTenorBasisForwardRate($W$17,BG366,_xll.ohTrigger(trigger,$W$24))</f>
        <v>8.8716698693874719E-4</v>
      </c>
      <c r="BI366" s="71">
        <f>_xll.qlTenorBasisForwardRate($W$17,BG366,_xll.ohTrigger(trigger,$W$24))*_xll.qlInterpolationInterpolate($AI$1,BG366,,trigger)</f>
        <v>8.6126480126826543E-4</v>
      </c>
      <c r="BJ366" s="71">
        <f>_xll.qlIndexFixing($W$9,_xll.qlInterestRateIndexFixingDate($W$9,BG366,trigger),TRUE,trigger)</f>
        <v>8.6180721455032881E-4</v>
      </c>
      <c r="BK366" s="1">
        <f t="shared" si="37"/>
        <v>5.4241328206337987E-7</v>
      </c>
    </row>
    <row r="367" spans="26:63" x14ac:dyDescent="0.2">
      <c r="Z367" s="1">
        <f t="shared" si="35"/>
        <v>364</v>
      </c>
      <c r="AA367" s="44" t="str">
        <f t="shared" si="36"/>
        <v>364M</v>
      </c>
      <c r="AB367" s="45">
        <f>_xll.qlCalendarAdvance(calendar,$AB$3,AA367,,,trigger)</f>
        <v>53360</v>
      </c>
      <c r="AC367" s="45">
        <f>_xll.qlInterestRateIndexMaturity($W$9,AB367,trigger)</f>
        <v>53541</v>
      </c>
      <c r="AD367" s="49">
        <f>_xll.qlTenorBasisValue($W$17,AB367,_xll.ohTrigger(trigger,$W$24))</f>
        <v>2.619662138175002E-4</v>
      </c>
      <c r="AE367" s="49">
        <f>_xll.qlTenorBasisForwardRate($W$17,AB367,_xll.ohTrigger(trigger,$W$24))</f>
        <v>1.521585789896898E-2</v>
      </c>
      <c r="AF367" s="49">
        <f>_xll.qlTenorBasisForwardRate2($W$17,AB367,AC367,_xll.ohTrigger(trigger,$W$24))</f>
        <v>1.521585789896898E-2</v>
      </c>
      <c r="AG367" s="49">
        <f>_xll.qlIndexFixing($W$9,_xll.qlInterestRateIndexFixingDate($W$9,AB367,trigger),TRUE,trigger)</f>
        <v>1.545683176230943E-2</v>
      </c>
      <c r="AH367" s="52">
        <f t="shared" si="33"/>
        <v>-2.4097386334044972</v>
      </c>
      <c r="AI367" s="52">
        <f t="shared" si="34"/>
        <v>1.0158370211486254</v>
      </c>
      <c r="BG367" s="102">
        <f>_xll.qlCalendarAdvance(calendar,BG366,"1D",,,trigger)</f>
        <v>42794</v>
      </c>
      <c r="BH367" s="71">
        <f>_xll.qlTenorBasisForwardRate($W$17,BG367,_xll.ohTrigger(trigger,$W$24))</f>
        <v>8.9455020310474681E-4</v>
      </c>
      <c r="BI367" s="71">
        <f>_xll.qlTenorBasisForwardRate($W$17,BG367,_xll.ohTrigger(trigger,$W$24))*_xll.qlInterpolationInterpolate($AI$1,BG367,,trigger)</f>
        <v>8.6872846334653901E-4</v>
      </c>
      <c r="BJ367" s="71">
        <f>_xll.qlIndexFixing($W$9,_xll.qlInterestRateIndexFixingDate($W$9,BG367,trigger),TRUE,trigger)</f>
        <v>8.6878728833626685E-4</v>
      </c>
      <c r="BK367" s="1">
        <f t="shared" si="37"/>
        <v>5.8824989727836868E-8</v>
      </c>
    </row>
    <row r="368" spans="26:63" x14ac:dyDescent="0.2">
      <c r="Z368" s="1">
        <f t="shared" si="35"/>
        <v>365</v>
      </c>
      <c r="AA368" s="44" t="str">
        <f t="shared" si="36"/>
        <v>365M</v>
      </c>
      <c r="AB368" s="45">
        <f>_xll.qlCalendarAdvance(calendar,$AB$3,AA368,,,trigger)</f>
        <v>53388</v>
      </c>
      <c r="AC368" s="45">
        <f>_xll.qlInterestRateIndexMaturity($W$9,AB368,trigger)</f>
        <v>53573</v>
      </c>
      <c r="AD368" s="49">
        <f>_xll.qlTenorBasisValue($W$17,AB368,_xll.ohTrigger(trigger,$W$24))</f>
        <v>2.6083884446478342E-4</v>
      </c>
      <c r="AE368" s="49">
        <f>_xll.qlTenorBasisForwardRate($W$17,AB368,_xll.ohTrigger(trigger,$W$24))</f>
        <v>1.5230480649568218E-2</v>
      </c>
      <c r="AF368" s="49">
        <f>_xll.qlTenorBasisForwardRate2($W$17,AB368,AC368,_xll.ohTrigger(trigger,$W$24))</f>
        <v>1.5230480649568218E-2</v>
      </c>
      <c r="AG368" s="49">
        <f>_xll.qlIndexFixing($W$9,_xll.qlInterestRateIndexFixingDate($W$9,AB368,trigger),TRUE,trigger)</f>
        <v>1.5469846263411916E-2</v>
      </c>
      <c r="AH368" s="52">
        <f t="shared" si="33"/>
        <v>-2.3936561384369814</v>
      </c>
      <c r="AI368" s="52">
        <f t="shared" si="34"/>
        <v>1.0157162219204476</v>
      </c>
      <c r="BG368" s="102">
        <f>_xll.qlCalendarAdvance(calendar,BG367,"1D",,,trigger)</f>
        <v>42795</v>
      </c>
      <c r="BH368" s="71">
        <f>_xll.qlTenorBasisForwardRate($W$17,BG368,_xll.ohTrigger(trigger,$W$24))</f>
        <v>8.9807370352444095E-4</v>
      </c>
      <c r="BI368" s="71">
        <f>_xll.qlTenorBasisForwardRate($W$17,BG368,_xll.ohTrigger(trigger,$W$24))*_xll.qlInterpolationInterpolate($AI$1,BG368,,trigger)</f>
        <v>8.724474318131106E-4</v>
      </c>
      <c r="BJ368" s="71">
        <f>_xll.qlIndexFixing($W$9,_xll.qlInterestRateIndexFixingDate($W$9,BG368,trigger),TRUE,trigger)</f>
        <v>8.7275568155942773E-4</v>
      </c>
      <c r="BK368" s="1">
        <f t="shared" si="37"/>
        <v>3.0824974631713051E-7</v>
      </c>
    </row>
    <row r="369" spans="26:63" x14ac:dyDescent="0.2">
      <c r="Z369" s="1">
        <f t="shared" si="35"/>
        <v>366</v>
      </c>
      <c r="AA369" s="44" t="str">
        <f t="shared" si="36"/>
        <v>366M</v>
      </c>
      <c r="AB369" s="45">
        <f>_xll.qlCalendarAdvance(calendar,$AB$3,AA369,,,trigger)</f>
        <v>53419</v>
      </c>
      <c r="AC369" s="45">
        <f>_xll.qlInterestRateIndexMaturity($W$9,AB369,trigger)</f>
        <v>53602</v>
      </c>
      <c r="AD369" s="49">
        <f>_xll.qlTenorBasisValue($W$17,AB369,_xll.ohTrigger(trigger,$W$24))</f>
        <v>2.5960640879324416E-4</v>
      </c>
      <c r="AE369" s="49">
        <f>_xll.qlTenorBasisForwardRate($W$17,AB369,_xll.ohTrigger(trigger,$W$24))</f>
        <v>1.5242899262701729E-2</v>
      </c>
      <c r="AF369" s="49">
        <f>_xll.qlTenorBasisForwardRate2($W$17,AB369,AC369,_xll.ohTrigger(trigger,$W$24))</f>
        <v>1.5242899262701729E-2</v>
      </c>
      <c r="AG369" s="49">
        <f>_xll.qlIndexFixing($W$9,_xll.qlInterestRateIndexFixingDate($W$9,AB369,trigger),TRUE,trigger)</f>
        <v>1.5480495633344887E-2</v>
      </c>
      <c r="AH369" s="52">
        <f t="shared" si="33"/>
        <v>-2.3759637064315817</v>
      </c>
      <c r="AI369" s="52">
        <f t="shared" si="34"/>
        <v>1.0155873476920849</v>
      </c>
      <c r="BG369" s="102">
        <f>_xll.qlCalendarAdvance(calendar,BG368,"1D",,,trigger)</f>
        <v>42796</v>
      </c>
      <c r="BH369" s="71">
        <f>_xll.qlTenorBasisForwardRate($W$17,BG369,_xll.ohTrigger(trigger,$W$24))</f>
        <v>9.0553966416081946E-4</v>
      </c>
      <c r="BI369" s="71">
        <f>_xll.qlTenorBasisForwardRate($W$17,BG369,_xll.ohTrigger(trigger,$W$24))*_xll.qlInterpolationInterpolate($AI$1,BG369,,trigger)</f>
        <v>8.7999999999665397E-4</v>
      </c>
      <c r="BJ369" s="71">
        <f>_xll.qlIndexFixing($W$9,_xll.qlInterestRateIndexFixingDate($W$9,BG369,trigger),TRUE,trigger)</f>
        <v>8.7999999999665397E-4</v>
      </c>
      <c r="BK369" s="1">
        <f t="shared" si="37"/>
        <v>0</v>
      </c>
    </row>
    <row r="370" spans="26:63" x14ac:dyDescent="0.2">
      <c r="Z370" s="1">
        <f t="shared" si="35"/>
        <v>367</v>
      </c>
      <c r="AA370" s="44" t="str">
        <f t="shared" si="36"/>
        <v>367M</v>
      </c>
      <c r="AB370" s="45">
        <f>_xll.qlCalendarAdvance(calendar,$AB$3,AA370,,,trigger)</f>
        <v>53449</v>
      </c>
      <c r="AC370" s="45">
        <f>_xll.qlInterestRateIndexMaturity($W$9,AB370,trigger)</f>
        <v>53633</v>
      </c>
      <c r="AD370" s="49">
        <f>_xll.qlTenorBasisValue($W$17,AB370,_xll.ohTrigger(trigger,$W$24))</f>
        <v>2.5842927269602615E-4</v>
      </c>
      <c r="AE370" s="49">
        <f>_xll.qlTenorBasisForwardRate($W$17,AB370,_xll.ohTrigger(trigger,$W$24))</f>
        <v>1.5256163590680437E-2</v>
      </c>
      <c r="AF370" s="49">
        <f>_xll.qlTenorBasisForwardRate2($W$17,AB370,AC370,_xll.ohTrigger(trigger,$W$24))</f>
        <v>1.5256163590680437E-2</v>
      </c>
      <c r="AG370" s="49">
        <f>_xll.qlIndexFixing($W$9,_xll.qlInterestRateIndexFixingDate($W$9,AB370,trigger),TRUE,trigger)</f>
        <v>1.5491871180777363E-2</v>
      </c>
      <c r="AH370" s="52">
        <f t="shared" si="33"/>
        <v>-2.357075900969261</v>
      </c>
      <c r="AI370" s="52">
        <f t="shared" si="34"/>
        <v>1.0154499909951749</v>
      </c>
      <c r="BG370" s="102">
        <f>_xll.qlCalendarAdvance(calendar,BG369,"1D",,,trigger)</f>
        <v>42797</v>
      </c>
      <c r="BH370" s="71">
        <f>_xll.qlTenorBasisForwardRate($W$17,BG370,_xll.ohTrigger(trigger,$W$24))</f>
        <v>9.0711821313812244E-4</v>
      </c>
      <c r="BI370" s="71">
        <f>_xll.qlTenorBasisForwardRate($W$17,BG370,_xll.ohTrigger(trigger,$W$24))*_xll.qlInterpolationInterpolate($AI$1,BG370,,trigger)</f>
        <v>8.8182586945861332E-4</v>
      </c>
      <c r="BJ370" s="71">
        <f>_xll.qlIndexFixing($W$9,_xll.qlInterestRateIndexFixingDate($W$9,BG370,trigger),TRUE,trigger)</f>
        <v>8.8242547139231163E-4</v>
      </c>
      <c r="BK370" s="1">
        <f t="shared" si="37"/>
        <v>5.9960193369830526E-7</v>
      </c>
    </row>
    <row r="371" spans="26:63" x14ac:dyDescent="0.2">
      <c r="Z371" s="1">
        <f t="shared" si="35"/>
        <v>368</v>
      </c>
      <c r="AA371" s="44" t="str">
        <f t="shared" si="36"/>
        <v>368M</v>
      </c>
      <c r="AB371" s="45">
        <f>_xll.qlCalendarAdvance(calendar,$AB$3,AA371,,,trigger)</f>
        <v>53482</v>
      </c>
      <c r="AC371" s="45">
        <f>_xll.qlInterestRateIndexMaturity($W$9,AB371,trigger)</f>
        <v>53665</v>
      </c>
      <c r="AD371" s="49">
        <f>_xll.qlTenorBasisValue($W$17,AB371,_xll.ohTrigger(trigger,$W$24))</f>
        <v>2.5715185813778826E-4</v>
      </c>
      <c r="AE371" s="49">
        <f>_xll.qlTenorBasisForwardRate($W$17,AB371,_xll.ohTrigger(trigger,$W$24))</f>
        <v>1.5269281476069534E-2</v>
      </c>
      <c r="AF371" s="49">
        <f>_xll.qlTenorBasisForwardRate2($W$17,AB371,AC371,_xll.ohTrigger(trigger,$W$24))</f>
        <v>1.5269281476069534E-2</v>
      </c>
      <c r="AG371" s="49">
        <f>_xll.qlIndexFixing($W$9,_xll.qlInterestRateIndexFixingDate($W$9,AB371,trigger),TRUE,trigger)</f>
        <v>1.5502830952349904E-2</v>
      </c>
      <c r="AH371" s="52">
        <f t="shared" si="33"/>
        <v>-2.3354947628037062</v>
      </c>
      <c r="AI371" s="52">
        <f t="shared" si="34"/>
        <v>1.0152953809022642</v>
      </c>
      <c r="BG371" s="102">
        <f>_xll.qlCalendarAdvance(calendar,BG370,"1D",,,trigger)</f>
        <v>42800</v>
      </c>
      <c r="BH371" s="71">
        <f>_xll.qlTenorBasisForwardRate($W$17,BG371,_xll.ohTrigger(trigger,$W$24))</f>
        <v>9.1582297773569769E-4</v>
      </c>
      <c r="BI371" s="71">
        <f>_xll.qlTenorBasisForwardRate($W$17,BG371,_xll.ohTrigger(trigger,$W$24))*_xll.qlInterpolationInterpolate($AI$1,BG371,,trigger)</f>
        <v>8.9117185341108535E-4</v>
      </c>
      <c r="BJ371" s="71">
        <f>_xll.qlIndexFixing($W$9,_xll.qlInterestRateIndexFixingDate($W$9,BG371,trigger),TRUE,trigger)</f>
        <v>8.9309938860664313E-4</v>
      </c>
      <c r="BK371" s="1">
        <f t="shared" si="37"/>
        <v>1.9275351955577768E-6</v>
      </c>
    </row>
    <row r="372" spans="26:63" x14ac:dyDescent="0.2">
      <c r="Z372" s="1">
        <f t="shared" si="35"/>
        <v>369</v>
      </c>
      <c r="AA372" s="44" t="str">
        <f t="shared" si="36"/>
        <v>369M</v>
      </c>
      <c r="AB372" s="45">
        <f>_xll.qlCalendarAdvance(calendar,$AB$3,AA372,,,trigger)</f>
        <v>53510</v>
      </c>
      <c r="AC372" s="45">
        <f>_xll.qlInterestRateIndexMaturity($W$9,AB372,trigger)</f>
        <v>53694</v>
      </c>
      <c r="AD372" s="49">
        <f>_xll.qlTenorBasisValue($W$17,AB372,_xll.ohTrigger(trigger,$W$24))</f>
        <v>2.5608213938607325E-4</v>
      </c>
      <c r="AE372" s="49">
        <f>_xll.qlTenorBasisForwardRate($W$17,AB372,_xll.ohTrigger(trigger,$W$24))</f>
        <v>1.5281069544304263E-2</v>
      </c>
      <c r="AF372" s="49">
        <f>_xll.qlTenorBasisForwardRate2($W$17,AB372,AC372,_xll.ohTrigger(trigger,$W$24))</f>
        <v>1.5281069544304263E-2</v>
      </c>
      <c r="AG372" s="49">
        <f>_xll.qlIndexFixing($W$9,_xll.qlInterestRateIndexFixingDate($W$9,AB372,trigger),TRUE,trigger)</f>
        <v>1.5512631253169389E-2</v>
      </c>
      <c r="AH372" s="52">
        <f t="shared" si="33"/>
        <v>-2.3156170886512624</v>
      </c>
      <c r="AI372" s="52">
        <f t="shared" si="34"/>
        <v>1.015153501408639</v>
      </c>
      <c r="BG372" s="102">
        <f>_xll.qlCalendarAdvance(calendar,BG371,"1D",,,trigger)</f>
        <v>42801</v>
      </c>
      <c r="BH372" s="71">
        <f>_xll.qlTenorBasisForwardRate($W$17,BG372,_xll.ohTrigger(trigger,$W$24))</f>
        <v>9.194006813929423E-4</v>
      </c>
      <c r="BI372" s="71">
        <f>_xll.qlTenorBasisForwardRate($W$17,BG372,_xll.ohTrigger(trigger,$W$24))*_xll.qlInterpolationInterpolate($AI$1,BG372,,trigger)</f>
        <v>8.9494904947770234E-4</v>
      </c>
      <c r="BJ372" s="71">
        <f>_xll.qlIndexFixing($W$9,_xll.qlInterestRateIndexFixingDate($W$9,BG372,trigger),TRUE,trigger)</f>
        <v>8.9724828496398265E-4</v>
      </c>
      <c r="BK372" s="1">
        <f t="shared" si="37"/>
        <v>2.2992354862803096E-6</v>
      </c>
    </row>
    <row r="373" spans="26:63" x14ac:dyDescent="0.2">
      <c r="Z373" s="1">
        <f t="shared" si="35"/>
        <v>370</v>
      </c>
      <c r="AA373" s="44" t="str">
        <f t="shared" si="36"/>
        <v>370M</v>
      </c>
      <c r="AB373" s="45">
        <f>_xll.qlCalendarAdvance(calendar,$AB$3,AA373,,,trigger)</f>
        <v>53541</v>
      </c>
      <c r="AC373" s="45">
        <f>_xll.qlInterestRateIndexMaturity($W$9,AB373,trigger)</f>
        <v>53727</v>
      </c>
      <c r="AD373" s="49">
        <f>_xll.qlTenorBasisValue($W$17,AB373,_xll.ohTrigger(trigger,$W$24))</f>
        <v>2.5491277029068555E-4</v>
      </c>
      <c r="AE373" s="49">
        <f>_xll.qlTenorBasisForwardRate($W$17,AB373,_xll.ohTrigger(trigger,$W$24))</f>
        <v>1.5294233876529787E-2</v>
      </c>
      <c r="AF373" s="49">
        <f>_xll.qlTenorBasisForwardRate2($W$17,AB373,AC373,_xll.ohTrigger(trigger,$W$24))</f>
        <v>1.5294233876529787E-2</v>
      </c>
      <c r="AG373" s="49">
        <f>_xll.qlIndexFixing($W$9,_xll.qlInterestRateIndexFixingDate($W$9,AB373,trigger),TRUE,trigger)</f>
        <v>1.5523446362627013E-2</v>
      </c>
      <c r="AH373" s="52">
        <f t="shared" si="33"/>
        <v>-2.2921248609722618</v>
      </c>
      <c r="AI373" s="52">
        <f t="shared" si="34"/>
        <v>1.0149868563504165</v>
      </c>
      <c r="BG373" s="102">
        <f>_xll.qlCalendarAdvance(calendar,BG372,"1D",,,trigger)</f>
        <v>42802</v>
      </c>
      <c r="BH373" s="71">
        <f>_xll.qlTenorBasisForwardRate($W$17,BG373,_xll.ohTrigger(trigger,$W$24))</f>
        <v>9.2298817348807321E-4</v>
      </c>
      <c r="BI373" s="71">
        <f>_xll.qlTenorBasisForwardRate($W$17,BG373,_xll.ohTrigger(trigger,$W$24))*_xll.qlInterpolationInterpolate($AI$1,BG373,,trigger)</f>
        <v>8.9873807887131112E-4</v>
      </c>
      <c r="BJ373" s="71">
        <f>_xll.qlIndexFixing($W$9,_xll.qlInterestRateIndexFixingDate($W$9,BG373,trigger),TRUE,trigger)</f>
        <v>9.0141481227280361E-4</v>
      </c>
      <c r="BK373" s="1">
        <f t="shared" si="37"/>
        <v>2.67673340149249E-6</v>
      </c>
    </row>
    <row r="374" spans="26:63" x14ac:dyDescent="0.2">
      <c r="Z374" s="1">
        <f t="shared" si="35"/>
        <v>371</v>
      </c>
      <c r="AA374" s="44" t="str">
        <f t="shared" si="36"/>
        <v>371M</v>
      </c>
      <c r="AB374" s="45">
        <f>_xll.qlCalendarAdvance(calendar,$AB$3,AA374,,,trigger)</f>
        <v>53573</v>
      </c>
      <c r="AC374" s="45">
        <f>_xll.qlInterestRateIndexMaturity($W$9,AB374,trigger)</f>
        <v>53755</v>
      </c>
      <c r="AD374" s="49">
        <f>_xll.qlTenorBasisValue($W$17,AB374,_xll.ohTrigger(trigger,$W$24))</f>
        <v>2.5372196906649929E-4</v>
      </c>
      <c r="AE374" s="49">
        <f>_xll.qlTenorBasisForwardRate($W$17,AB374,_xll.ohTrigger(trigger,$W$24))</f>
        <v>1.5304361888169433E-2</v>
      </c>
      <c r="AF374" s="49">
        <f>_xll.qlTenorBasisForwardRate2($W$17,AB374,AC374,_xll.ohTrigger(trigger,$W$24))</f>
        <v>1.5304361888169433E-2</v>
      </c>
      <c r="AG374" s="49">
        <f>_xll.qlIndexFixing($W$9,_xll.qlInterestRateIndexFixingDate($W$9,AB374,trigger),TRUE,trigger)</f>
        <v>1.5531206354545815E-2</v>
      </c>
      <c r="AH374" s="52">
        <f t="shared" si="33"/>
        <v>-2.2684446637638231</v>
      </c>
      <c r="AI374" s="52">
        <f t="shared" si="34"/>
        <v>1.0148222100361948</v>
      </c>
      <c r="BG374" s="102">
        <f>_xll.qlCalendarAdvance(calendar,BG373,"1D",,,trigger)</f>
        <v>42803</v>
      </c>
      <c r="BH374" s="71">
        <f>_xll.qlTenorBasisForwardRate($W$17,BG374,_xll.ohTrigger(trigger,$W$24))</f>
        <v>9.3062663170500974E-4</v>
      </c>
      <c r="BI374" s="71">
        <f>_xll.qlTenorBasisForwardRate($W$17,BG374,_xll.ohTrigger(trigger,$W$24))*_xll.qlInterpolationInterpolate($AI$1,BG374,,trigger)</f>
        <v>9.0647525313869556E-4</v>
      </c>
      <c r="BJ374" s="71">
        <f>_xll.qlIndexFixing($W$9,_xll.qlInterestRateIndexFixingDate($W$9,BG374,trigger),TRUE,trigger)</f>
        <v>9.0907480231507164E-4</v>
      </c>
      <c r="BK374" s="1">
        <f t="shared" si="37"/>
        <v>2.59954917637608E-6</v>
      </c>
    </row>
    <row r="375" spans="26:63" x14ac:dyDescent="0.2">
      <c r="Z375" s="1">
        <f t="shared" si="35"/>
        <v>372</v>
      </c>
      <c r="AA375" s="44" t="str">
        <f t="shared" si="36"/>
        <v>372M</v>
      </c>
      <c r="AB375" s="45">
        <f>_xll.qlCalendarAdvance(calendar,$AB$3,AA375,,,trigger)</f>
        <v>53602</v>
      </c>
      <c r="AC375" s="45">
        <f>_xll.qlInterestRateIndexMaturity($W$9,AB375,trigger)</f>
        <v>53784</v>
      </c>
      <c r="AD375" s="49">
        <f>_xll.qlTenorBasisValue($W$17,AB375,_xll.ohTrigger(trigger,$W$24))</f>
        <v>2.5265692129528282E-4</v>
      </c>
      <c r="AE375" s="49">
        <f>_xll.qlTenorBasisForwardRate($W$17,AB375,_xll.ohTrigger(trigger,$W$24))</f>
        <v>1.5315064065945072E-2</v>
      </c>
      <c r="AF375" s="49">
        <f>_xll.qlTenorBasisForwardRate2($W$17,AB375,AC375,_xll.ohTrigger(trigger,$W$24))</f>
        <v>1.5315064065945072E-2</v>
      </c>
      <c r="AG375" s="49">
        <f>_xll.qlIndexFixing($W$9,_xll.qlInterestRateIndexFixingDate($W$9,AB375,trigger),TRUE,trigger)</f>
        <v>1.553953815752435E-2</v>
      </c>
      <c r="AH375" s="52">
        <f t="shared" si="33"/>
        <v>-2.2447409157927769</v>
      </c>
      <c r="AI375" s="52">
        <f t="shared" si="34"/>
        <v>1.0146570781952147</v>
      </c>
      <c r="BG375" s="102">
        <f>_xll.qlCalendarAdvance(calendar,BG374,"1D",,,trigger)</f>
        <v>42804</v>
      </c>
      <c r="BH375" s="71">
        <f>_xll.qlTenorBasisForwardRate($W$17,BG375,_xll.ohTrigger(trigger,$W$24))</f>
        <v>9.3221894733413579E-4</v>
      </c>
      <c r="BI375" s="71">
        <f>_xll.qlTenorBasisForwardRate($W$17,BG375,_xll.ohTrigger(trigger,$W$24))*_xll.qlInterpolationInterpolate($AI$1,BG375,,trigger)</f>
        <v>9.0832616248709322E-4</v>
      </c>
      <c r="BJ375" s="71">
        <f>_xll.qlIndexFixing($W$9,_xll.qlInterestRateIndexFixingDate($W$9,BG375,trigger),TRUE,trigger)</f>
        <v>9.1153071012083878E-4</v>
      </c>
      <c r="BK375" s="1">
        <f t="shared" si="37"/>
        <v>3.2045476337455667E-6</v>
      </c>
    </row>
    <row r="376" spans="26:63" x14ac:dyDescent="0.2">
      <c r="Z376" s="1">
        <f t="shared" si="35"/>
        <v>373</v>
      </c>
      <c r="AA376" s="44" t="str">
        <f t="shared" si="36"/>
        <v>373M</v>
      </c>
      <c r="AB376" s="45">
        <f>_xll.qlCalendarAdvance(calendar,$AB$3,AA376,,,trigger)</f>
        <v>53633</v>
      </c>
      <c r="AC376" s="45">
        <f>_xll.qlInterestRateIndexMaturity($W$9,AB376,trigger)</f>
        <v>53814</v>
      </c>
      <c r="AD376" s="49">
        <f>_xll.qlTenorBasisValue($W$17,AB376,_xll.ohTrigger(trigger,$W$24))</f>
        <v>2.5153307907080792E-4</v>
      </c>
      <c r="AE376" s="49">
        <f>_xll.qlTenorBasisForwardRate($W$17,AB376,_xll.ohTrigger(trigger,$W$24))</f>
        <v>1.5325657156722941E-2</v>
      </c>
      <c r="AF376" s="49">
        <f>_xll.qlTenorBasisForwardRate2($W$17,AB376,AC376,_xll.ohTrigger(trigger,$W$24))</f>
        <v>1.5325657156722941E-2</v>
      </c>
      <c r="AG376" s="49">
        <f>_xll.qlIndexFixing($W$9,_xll.qlInterestRateIndexFixingDate($W$9,AB376,trigger),TRUE,trigger)</f>
        <v>1.5547511621874973E-2</v>
      </c>
      <c r="AH376" s="52">
        <f t="shared" si="33"/>
        <v>-2.2185446515203195</v>
      </c>
      <c r="AI376" s="52">
        <f t="shared" si="34"/>
        <v>1.0144760164528874</v>
      </c>
      <c r="BG376" s="102">
        <f>_xll.qlCalendarAdvance(calendar,BG375,"1D",,,trigger)</f>
        <v>42807</v>
      </c>
      <c r="BH376" s="71">
        <f>_xll.qlTenorBasisForwardRate($W$17,BG376,_xll.ohTrigger(trigger,$W$24))</f>
        <v>9.4108020885574429E-4</v>
      </c>
      <c r="BI376" s="71">
        <f>_xll.qlTenorBasisForwardRate($W$17,BG376,_xll.ohTrigger(trigger,$W$24))*_xll.qlInterpolationInterpolate($AI$1,BG376,,trigger)</f>
        <v>9.1786861362004102E-4</v>
      </c>
      <c r="BJ376" s="71">
        <f>_xll.qlIndexFixing($W$9,_xll.qlInterestRateIndexFixingDate($W$9,BG376,trigger),TRUE,trigger)</f>
        <v>9.2236978397760531E-4</v>
      </c>
      <c r="BK376" s="1">
        <f t="shared" si="37"/>
        <v>4.5011703575642808E-6</v>
      </c>
    </row>
    <row r="377" spans="26:63" x14ac:dyDescent="0.2">
      <c r="Z377" s="1">
        <f t="shared" si="35"/>
        <v>374</v>
      </c>
      <c r="AA377" s="44" t="str">
        <f t="shared" si="36"/>
        <v>374M</v>
      </c>
      <c r="AB377" s="45">
        <f>_xll.qlCalendarAdvance(calendar,$AB$3,AA377,,,trigger)</f>
        <v>53664</v>
      </c>
      <c r="AC377" s="45">
        <f>_xll.qlInterestRateIndexMaturity($W$9,AB377,trigger)</f>
        <v>53846</v>
      </c>
      <c r="AD377" s="49">
        <f>_xll.qlTenorBasisValue($W$17,AB377,_xll.ohTrigger(trigger,$W$24))</f>
        <v>2.5042419573693221E-4</v>
      </c>
      <c r="AE377" s="49">
        <f>_xll.qlTenorBasisForwardRate($W$17,AB377,_xll.ohTrigger(trigger,$W$24))</f>
        <v>1.5336873148721269E-2</v>
      </c>
      <c r="AF377" s="49">
        <f>_xll.qlTenorBasisForwardRate2($W$17,AB377,AC377,_xll.ohTrigger(trigger,$W$24))</f>
        <v>1.5336873148721269E-2</v>
      </c>
      <c r="AG377" s="49">
        <f>_xll.qlIndexFixing($W$9,_xll.qlInterestRateIndexFixingDate($W$9,AB377,trigger),TRUE,trigger)</f>
        <v>1.5555907942357504E-2</v>
      </c>
      <c r="AH377" s="52">
        <f t="shared" si="33"/>
        <v>-2.1903479363623477</v>
      </c>
      <c r="AI377" s="52">
        <f t="shared" si="34"/>
        <v>1.0142815808354324</v>
      </c>
      <c r="BG377" s="102">
        <f>_xll.qlCalendarAdvance(calendar,BG376,"1D",,,trigger)</f>
        <v>42808</v>
      </c>
      <c r="BH377" s="71">
        <f>_xll.qlTenorBasisForwardRate($W$17,BG377,_xll.ohTrigger(trigger,$W$24))</f>
        <v>9.4473110268082823E-4</v>
      </c>
      <c r="BI377" s="71">
        <f>_xll.qlTenorBasisForwardRate($W$17,BG377,_xll.ohTrigger(trigger,$W$24))*_xll.qlInterpolationInterpolate($AI$1,BG377,,trigger)</f>
        <v>9.2173340125981324E-4</v>
      </c>
      <c r="BJ377" s="71">
        <f>_xll.qlIndexFixing($W$9,_xll.qlInterestRateIndexFixingDate($W$9,BG377,trigger),TRUE,trigger)</f>
        <v>9.265563951501288E-4</v>
      </c>
      <c r="BK377" s="1">
        <f t="shared" si="37"/>
        <v>4.8229938903155637E-6</v>
      </c>
    </row>
    <row r="378" spans="26:63" x14ac:dyDescent="0.2">
      <c r="Z378" s="1">
        <f t="shared" si="35"/>
        <v>375</v>
      </c>
      <c r="AA378" s="44" t="str">
        <f t="shared" si="36"/>
        <v>375M</v>
      </c>
      <c r="AB378" s="45">
        <f>_xll.qlCalendarAdvance(calendar,$AB$3,AA378,,,trigger)</f>
        <v>53694</v>
      </c>
      <c r="AC378" s="45">
        <f>_xll.qlInterestRateIndexMaturity($W$9,AB378,trigger)</f>
        <v>53875</v>
      </c>
      <c r="AD378" s="49">
        <f>_xll.qlTenorBasisValue($W$17,AB378,_xll.ohTrigger(trigger,$W$24))</f>
        <v>2.4936514789571627E-4</v>
      </c>
      <c r="AE378" s="49">
        <f>_xll.qlTenorBasisForwardRate($W$17,AB378,_xll.ohTrigger(trigger,$W$24))</f>
        <v>1.5346408194055597E-2</v>
      </c>
      <c r="AF378" s="49">
        <f>_xll.qlTenorBasisForwardRate2($W$17,AB378,AC378,_xll.ohTrigger(trigger,$W$24))</f>
        <v>1.5346408194055597E-2</v>
      </c>
      <c r="AG378" s="49">
        <f>_xll.qlIndexFixing($W$9,_xll.qlInterestRateIndexFixingDate($W$9,AB378,trigger),TRUE,trigger)</f>
        <v>1.5562667933200955E-2</v>
      </c>
      <c r="AH378" s="52">
        <f t="shared" si="33"/>
        <v>-2.1625973914535765</v>
      </c>
      <c r="AI378" s="52">
        <f t="shared" si="34"/>
        <v>1.0140918797682656</v>
      </c>
      <c r="BG378" s="102">
        <f>_xll.qlCalendarAdvance(calendar,BG377,"1D",,,trigger)</f>
        <v>42809</v>
      </c>
      <c r="BH378" s="71">
        <f>_xll.qlTenorBasisForwardRate($W$17,BG378,_xll.ohTrigger(trigger,$W$24))</f>
        <v>9.4839335671737944E-4</v>
      </c>
      <c r="BI378" s="71">
        <f>_xll.qlTenorBasisForwardRate($W$17,BG378,_xll.ohTrigger(trigger,$W$24))*_xll.qlInterpolationInterpolate($AI$1,BG378,,trigger)</f>
        <v>9.2561162538222909E-4</v>
      </c>
      <c r="BJ378" s="71">
        <f>_xll.qlIndexFixing($W$9,_xll.qlInterestRateIndexFixingDate($W$9,BG378,trigger),TRUE,trigger)</f>
        <v>9.3073178706973422E-4</v>
      </c>
      <c r="BK378" s="1">
        <f t="shared" si="37"/>
        <v>5.1201616875051325E-6</v>
      </c>
    </row>
    <row r="379" spans="26:63" x14ac:dyDescent="0.2">
      <c r="Z379" s="1">
        <f t="shared" si="35"/>
        <v>376</v>
      </c>
      <c r="AA379" s="44" t="str">
        <f t="shared" si="36"/>
        <v>376M</v>
      </c>
      <c r="AB379" s="45">
        <f>_xll.qlCalendarAdvance(calendar,$AB$3,AA379,,,trigger)</f>
        <v>53727</v>
      </c>
      <c r="AC379" s="45">
        <f>_xll.qlInterestRateIndexMaturity($W$9,AB379,trigger)</f>
        <v>53909</v>
      </c>
      <c r="AD379" s="49">
        <f>_xll.qlTenorBasisValue($W$17,AB379,_xll.ohTrigger(trigger,$W$24))</f>
        <v>2.4821597012269554E-4</v>
      </c>
      <c r="AE379" s="49">
        <f>_xll.qlTenorBasisForwardRate($W$17,AB379,_xll.ohTrigger(trigger,$W$24))</f>
        <v>1.5357505174659536E-2</v>
      </c>
      <c r="AF379" s="49">
        <f>_xll.qlTenorBasisForwardRate2($W$17,AB379,AC379,_xll.ohTrigger(trigger,$W$24))</f>
        <v>1.5357505174659536E-2</v>
      </c>
      <c r="AG379" s="49">
        <f>_xll.qlIndexFixing($W$9,_xll.qlInterestRateIndexFixingDate($W$9,AB379,trigger),TRUE,trigger)</f>
        <v>1.557048677225685E-2</v>
      </c>
      <c r="AH379" s="52">
        <f t="shared" si="33"/>
        <v>-2.1298159759731461</v>
      </c>
      <c r="AI379" s="52">
        <f t="shared" si="34"/>
        <v>1.0138682419556493</v>
      </c>
      <c r="BG379" s="102">
        <f>_xll.qlCalendarAdvance(calendar,BG378,"1D",,,trigger)</f>
        <v>42810</v>
      </c>
      <c r="BH379" s="71">
        <f>_xll.qlTenorBasisForwardRate($W$17,BG379,_xll.ohTrigger(trigger,$W$24))</f>
        <v>9.5621893106129403E-4</v>
      </c>
      <c r="BI379" s="71">
        <f>_xll.qlTenorBasisForwardRate($W$17,BG379,_xll.ohTrigger(trigger,$W$24))*_xll.qlInterpolationInterpolate($AI$1,BG379,,trigger)</f>
        <v>9.3355685695932164E-4</v>
      </c>
      <c r="BJ379" s="71">
        <f>_xll.qlIndexFixing($W$9,_xll.qlInterestRateIndexFixingDate($W$9,BG379,trigger),TRUE,trigger)</f>
        <v>9.3858813419454075E-4</v>
      </c>
      <c r="BK379" s="1">
        <f t="shared" si="37"/>
        <v>5.0312772352191157E-6</v>
      </c>
    </row>
    <row r="380" spans="26:63" x14ac:dyDescent="0.2">
      <c r="Z380" s="1">
        <f t="shared" si="35"/>
        <v>377</v>
      </c>
      <c r="AA380" s="44" t="str">
        <f t="shared" si="36"/>
        <v>377M</v>
      </c>
      <c r="AB380" s="45">
        <f>_xll.qlCalendarAdvance(calendar,$AB$3,AA380,,,trigger)</f>
        <v>53755</v>
      </c>
      <c r="AC380" s="45">
        <f>_xll.qlInterestRateIndexMaturity($W$9,AB380,trigger)</f>
        <v>53939</v>
      </c>
      <c r="AD380" s="49">
        <f>_xll.qlTenorBasisValue($W$17,AB380,_xll.ohTrigger(trigger,$W$24))</f>
        <v>2.4725370961528912E-4</v>
      </c>
      <c r="AE380" s="49">
        <f>_xll.qlTenorBasisForwardRate($W$17,AB380,_xll.ohTrigger(trigger,$W$24))</f>
        <v>1.5367115153876962E-2</v>
      </c>
      <c r="AF380" s="49">
        <f>_xll.qlTenorBasisForwardRate2($W$17,AB380,AC380,_xll.ohTrigger(trigger,$W$24))</f>
        <v>1.5367115153876962E-2</v>
      </c>
      <c r="AG380" s="49">
        <f>_xll.qlIndexFixing($W$9,_xll.qlInterestRateIndexFixingDate($W$9,AB380,trigger),TRUE,trigger)</f>
        <v>1.5577143354035504E-2</v>
      </c>
      <c r="AH380" s="52">
        <f t="shared" si="33"/>
        <v>-2.1002820015854176</v>
      </c>
      <c r="AI380" s="52">
        <f t="shared" si="34"/>
        <v>1.0136673798598792</v>
      </c>
      <c r="BG380" s="102">
        <f>_xll.qlCalendarAdvance(calendar,BG379,"1D",,,trigger)</f>
        <v>42811</v>
      </c>
      <c r="BH380" s="71">
        <f>_xll.qlTenorBasisForwardRate($W$17,BG380,_xll.ohTrigger(trigger,$W$24))</f>
        <v>9.5783400879719557E-4</v>
      </c>
      <c r="BI380" s="71">
        <f>_xll.qlTenorBasisForwardRate($W$17,BG380,_xll.ohTrigger(trigger,$W$24))*_xll.qlInterpolationInterpolate($AI$1,BG380,,trigger)</f>
        <v>9.3544181593798511E-4</v>
      </c>
      <c r="BJ380" s="71">
        <f>_xll.qlIndexFixing($W$9,_xll.qlInterestRateIndexFixingDate($W$9,BG380,trigger),TRUE,trigger)</f>
        <v>9.4088647681314576E-4</v>
      </c>
      <c r="BK380" s="1">
        <f t="shared" si="37"/>
        <v>5.444660875160651E-6</v>
      </c>
    </row>
    <row r="381" spans="26:63" x14ac:dyDescent="0.2">
      <c r="Z381" s="1">
        <f t="shared" si="35"/>
        <v>378</v>
      </c>
      <c r="AA381" s="44" t="str">
        <f t="shared" si="36"/>
        <v>378M</v>
      </c>
      <c r="AB381" s="45">
        <f>_xll.qlCalendarAdvance(calendar,$AB$3,AA381,,,trigger)</f>
        <v>53784</v>
      </c>
      <c r="AC381" s="45">
        <f>_xll.qlInterestRateIndexMaturity($W$9,AB381,trigger)</f>
        <v>53967</v>
      </c>
      <c r="AD381" s="49">
        <f>_xll.qlTenorBasisValue($W$17,AB381,_xll.ohTrigger(trigger,$W$24))</f>
        <v>2.4626931812153684E-4</v>
      </c>
      <c r="AE381" s="49">
        <f>_xll.qlTenorBasisForwardRate($W$17,AB381,_xll.ohTrigger(trigger,$W$24))</f>
        <v>1.5375277423925785E-2</v>
      </c>
      <c r="AF381" s="49">
        <f>_xll.qlTenorBasisForwardRate2($W$17,AB381,AC381,_xll.ohTrigger(trigger,$W$24))</f>
        <v>1.5375277423925785E-2</v>
      </c>
      <c r="AG381" s="49">
        <f>_xll.qlIndexFixing($W$9,_xll.qlInterestRateIndexFixingDate($W$9,AB381,trigger),TRUE,trigger)</f>
        <v>1.5582270261715263E-2</v>
      </c>
      <c r="AH381" s="52">
        <f t="shared" si="33"/>
        <v>-2.0699283778947799</v>
      </c>
      <c r="AI381" s="52">
        <f t="shared" si="34"/>
        <v>1.0134627058805048</v>
      </c>
      <c r="BG381" s="102">
        <f>_xll.qlCalendarAdvance(calendar,BG380,"1D",,,trigger)</f>
        <v>42814</v>
      </c>
      <c r="BH381" s="71">
        <f>_xll.qlTenorBasisForwardRate($W$17,BG381,_xll.ohTrigger(trigger,$W$24))</f>
        <v>9.6688316533373767E-4</v>
      </c>
      <c r="BI381" s="71">
        <f>_xll.qlTenorBasisForwardRate($W$17,BG381,_xll.ohTrigger(trigger,$W$24))*_xll.qlInterpolationInterpolate($AI$1,BG381,,trigger)</f>
        <v>9.4521262992112445E-4</v>
      </c>
      <c r="BJ381" s="71">
        <f>_xll.qlIndexFixing($W$9,_xll.qlInterestRateIndexFixingDate($W$9,BG381,trigger),TRUE,trigger)</f>
        <v>9.5129090196198907E-4</v>
      </c>
      <c r="BK381" s="1">
        <f t="shared" si="37"/>
        <v>6.0782720408646259E-6</v>
      </c>
    </row>
    <row r="382" spans="26:63" x14ac:dyDescent="0.2">
      <c r="Z382" s="1">
        <f t="shared" si="35"/>
        <v>379</v>
      </c>
      <c r="AA382" s="44" t="str">
        <f t="shared" si="36"/>
        <v>379M</v>
      </c>
      <c r="AB382" s="45">
        <f>_xll.qlCalendarAdvance(calendar,$AB$3,AA382,,,trigger)</f>
        <v>53814</v>
      </c>
      <c r="AC382" s="45">
        <f>_xll.qlInterestRateIndexMaturity($W$9,AB382,trigger)</f>
        <v>54000</v>
      </c>
      <c r="AD382" s="49">
        <f>_xll.qlTenorBasisValue($W$17,AB382,_xll.ohTrigger(trigger,$W$24))</f>
        <v>2.4526392821856978E-4</v>
      </c>
      <c r="AE382" s="49">
        <f>_xll.qlTenorBasisForwardRate($W$17,AB382,_xll.ohTrigger(trigger,$W$24))</f>
        <v>1.5385232394954837E-2</v>
      </c>
      <c r="AF382" s="49">
        <f>_xll.qlTenorBasisForwardRate2($W$17,AB382,AC382,_xll.ohTrigger(trigger,$W$24))</f>
        <v>1.5385232394954837E-2</v>
      </c>
      <c r="AG382" s="49">
        <f>_xll.qlIndexFixing($W$9,_xll.qlInterestRateIndexFixingDate($W$9,AB382,trigger),TRUE,trigger)</f>
        <v>1.5588767166321651E-2</v>
      </c>
      <c r="AH382" s="52">
        <f t="shared" si="33"/>
        <v>-2.0353477136681417</v>
      </c>
      <c r="AI382" s="52">
        <f t="shared" si="34"/>
        <v>1.0132292295717</v>
      </c>
      <c r="BG382" s="102">
        <f>_xll.qlCalendarAdvance(calendar,BG381,"1D",,,trigger)</f>
        <v>42815</v>
      </c>
      <c r="BH382" s="71">
        <f>_xll.qlTenorBasisForwardRate($W$17,BG382,_xll.ohTrigger(trigger,$W$24))</f>
        <v>9.7061848390644922E-4</v>
      </c>
      <c r="BI382" s="71">
        <f>_xll.qlTenorBasisForwardRate($W$17,BG382,_xll.ohTrigger(trigger,$W$24))*_xll.qlInterpolationInterpolate($AI$1,BG382,,trigger)</f>
        <v>9.4917650076135061E-4</v>
      </c>
      <c r="BJ382" s="71">
        <f>_xll.qlIndexFixing($W$9,_xll.qlInterestRateIndexFixingDate($W$9,BG382,trigger),TRUE,trigger)</f>
        <v>9.5530882042167036E-4</v>
      </c>
      <c r="BK382" s="1">
        <f t="shared" si="37"/>
        <v>6.1323196603197544E-6</v>
      </c>
    </row>
    <row r="383" spans="26:63" x14ac:dyDescent="0.2">
      <c r="Z383" s="1">
        <f t="shared" si="35"/>
        <v>380</v>
      </c>
      <c r="AA383" s="44" t="str">
        <f t="shared" si="36"/>
        <v>380M</v>
      </c>
      <c r="AB383" s="45">
        <f>_xll.qlCalendarAdvance(calendar,$AB$3,AA383,,,trigger)</f>
        <v>53846</v>
      </c>
      <c r="AC383" s="45">
        <f>_xll.qlInterestRateIndexMaturity($W$9,AB383,trigger)</f>
        <v>54029</v>
      </c>
      <c r="AD383" s="49">
        <f>_xll.qlTenorBasisValue($W$17,AB383,_xll.ohTrigger(trigger,$W$24))</f>
        <v>2.4420584355658005E-4</v>
      </c>
      <c r="AE383" s="49">
        <f>_xll.qlTenorBasisForwardRate($W$17,AB383,_xll.ohTrigger(trigger,$W$24))</f>
        <v>1.5392582143369405E-2</v>
      </c>
      <c r="AF383" s="49">
        <f>_xll.qlTenorBasisForwardRate2($W$17,AB383,AC383,_xll.ohTrigger(trigger,$W$24))</f>
        <v>1.5392582143369405E-2</v>
      </c>
      <c r="AG383" s="49">
        <f>_xll.qlIndexFixing($W$9,_xll.qlInterestRateIndexFixingDate($W$9,AB383,trigger),TRUE,trigger)</f>
        <v>1.5592598090616862E-2</v>
      </c>
      <c r="AH383" s="52">
        <f t="shared" si="33"/>
        <v>-2.000159472474571</v>
      </c>
      <c r="AI383" s="52">
        <f t="shared" si="34"/>
        <v>1.0129943076076822</v>
      </c>
      <c r="BG383" s="102">
        <f>_xll.qlCalendarAdvance(calendar,BG382,"1D",,,trigger)</f>
        <v>42816</v>
      </c>
      <c r="BH383" s="71">
        <f>_xll.qlTenorBasisForwardRate($W$17,BG383,_xll.ohTrigger(trigger,$W$24))</f>
        <v>9.7436681185534581E-4</v>
      </c>
      <c r="BI383" s="71">
        <f>_xll.qlTenorBasisForwardRate($W$17,BG383,_xll.ohTrigger(trigger,$W$24))*_xll.qlInterpolationInterpolate($AI$1,BG383,,trigger)</f>
        <v>9.5315550125459948E-4</v>
      </c>
      <c r="BJ383" s="71">
        <f>_xll.qlIndexFixing($W$9,_xll.qlInterestRateIndexFixingDate($W$9,BG383,trigger),TRUE,trigger)</f>
        <v>9.592851840539466E-4</v>
      </c>
      <c r="BK383" s="1">
        <f t="shared" si="37"/>
        <v>6.1296827993471276E-6</v>
      </c>
    </row>
    <row r="384" spans="26:63" x14ac:dyDescent="0.2">
      <c r="Z384" s="1">
        <f t="shared" si="35"/>
        <v>381</v>
      </c>
      <c r="AA384" s="44" t="str">
        <f t="shared" si="36"/>
        <v>381M</v>
      </c>
      <c r="AB384" s="45">
        <f>_xll.qlCalendarAdvance(calendar,$AB$3,AA384,,,trigger)</f>
        <v>53875</v>
      </c>
      <c r="AC384" s="45">
        <f>_xll.qlInterestRateIndexMaturity($W$9,AB384,trigger)</f>
        <v>54059</v>
      </c>
      <c r="AD384" s="49">
        <f>_xll.qlTenorBasisValue($W$17,AB384,_xll.ohTrigger(trigger,$W$24))</f>
        <v>2.4325957373344263E-4</v>
      </c>
      <c r="AE384" s="49">
        <f>_xll.qlTenorBasisForwardRate($W$17,AB384,_xll.ohTrigger(trigger,$W$24))</f>
        <v>1.5400575808384987E-2</v>
      </c>
      <c r="AF384" s="49">
        <f>_xll.qlTenorBasisForwardRate2($W$17,AB384,AC384,_xll.ohTrigger(trigger,$W$24))</f>
        <v>1.5400575808384987E-2</v>
      </c>
      <c r="AG384" s="49">
        <f>_xll.qlIndexFixing($W$9,_xll.qlInterestRateIndexFixingDate($W$9,AB384,trigger),TRUE,trigger)</f>
        <v>1.5597089383268996E-2</v>
      </c>
      <c r="AH384" s="52">
        <f t="shared" si="33"/>
        <v>-1.9651357488400905</v>
      </c>
      <c r="AI384" s="52">
        <f t="shared" si="34"/>
        <v>1.0127601446419305</v>
      </c>
      <c r="BG384" s="102">
        <f>_xll.qlCalendarAdvance(calendar,BG383,"1D",,,trigger)</f>
        <v>42817</v>
      </c>
      <c r="BH384" s="71">
        <f>_xll.qlTenorBasisForwardRate($W$17,BG384,_xll.ohTrigger(trigger,$W$24))</f>
        <v>9.8239395478913016E-4</v>
      </c>
      <c r="BI384" s="71">
        <f>_xll.qlTenorBasisForwardRate($W$17,BG384,_xll.ohTrigger(trigger,$W$24))*_xll.qlInterpolationInterpolate($AI$1,BG384,,trigger)</f>
        <v>9.6132395825633706E-4</v>
      </c>
      <c r="BJ384" s="71">
        <f>_xll.qlIndexFixing($W$9,_xll.qlInterestRateIndexFixingDate($W$9,BG384,trigger),TRUE,trigger)</f>
        <v>9.6711980960434961E-4</v>
      </c>
      <c r="BK384" s="1">
        <f t="shared" si="37"/>
        <v>5.7958513480125488E-6</v>
      </c>
    </row>
    <row r="385" spans="26:63" x14ac:dyDescent="0.2">
      <c r="Z385" s="1">
        <f t="shared" si="35"/>
        <v>382</v>
      </c>
      <c r="AA385" s="44" t="str">
        <f t="shared" si="36"/>
        <v>382M</v>
      </c>
      <c r="AB385" s="45">
        <f>_xll.qlCalendarAdvance(calendar,$AB$3,AA385,,,trigger)</f>
        <v>53906</v>
      </c>
      <c r="AC385" s="45">
        <f>_xll.qlInterestRateIndexMaturity($W$9,AB385,trigger)</f>
        <v>54091</v>
      </c>
      <c r="AD385" s="49">
        <f>_xll.qlTenorBasisValue($W$17,AB385,_xll.ohTrigger(trigger,$W$24))</f>
        <v>2.4226114561559439E-4</v>
      </c>
      <c r="AE385" s="49">
        <f>_xll.qlTenorBasisForwardRate($W$17,AB385,_xll.ohTrigger(trigger,$W$24))</f>
        <v>1.5408683439188234E-2</v>
      </c>
      <c r="AF385" s="49">
        <f>_xll.qlTenorBasisForwardRate2($W$17,AB385,AC385,_xll.ohTrigger(trigger,$W$24))</f>
        <v>1.5408683439188234E-2</v>
      </c>
      <c r="AG385" s="49">
        <f>_xll.qlIndexFixing($W$9,_xll.qlInterestRateIndexFixingDate($W$9,AB385,trigger),TRUE,trigger)</f>
        <v>1.5601320383217477E-2</v>
      </c>
      <c r="AH385" s="52">
        <f t="shared" si="33"/>
        <v>-1.9263694402924316</v>
      </c>
      <c r="AI385" s="52">
        <f t="shared" si="34"/>
        <v>1.0125018431840398</v>
      </c>
      <c r="BG385" s="102">
        <f>_xll.qlCalendarAdvance(calendar,BG384,"1D",,,trigger)</f>
        <v>42818</v>
      </c>
      <c r="BH385" s="71">
        <f>_xll.qlTenorBasisForwardRate($W$17,BG385,_xll.ohTrigger(trigger,$W$24))</f>
        <v>9.84041680871217E-4</v>
      </c>
      <c r="BI385" s="71">
        <f>_xll.qlTenorBasisForwardRate($W$17,BG385,_xll.ohTrigger(trigger,$W$24))*_xll.qlInterpolationInterpolate($AI$1,BG385,,trigger)</f>
        <v>9.6325293424908039E-4</v>
      </c>
      <c r="BJ385" s="71">
        <f>_xll.qlIndexFixing($W$9,_xll.qlInterestRateIndexFixingDate($W$9,BG385,trigger),TRUE,trigger)</f>
        <v>9.6905514795926596E-4</v>
      </c>
      <c r="BK385" s="1">
        <f t="shared" si="37"/>
        <v>5.8022137101855715E-6</v>
      </c>
    </row>
    <row r="386" spans="26:63" x14ac:dyDescent="0.2">
      <c r="Z386" s="1">
        <f t="shared" si="35"/>
        <v>383</v>
      </c>
      <c r="AA386" s="44" t="str">
        <f t="shared" si="36"/>
        <v>383M</v>
      </c>
      <c r="AB386" s="45">
        <f>_xll.qlCalendarAdvance(calendar,$AB$3,AA386,,,trigger)</f>
        <v>53937</v>
      </c>
      <c r="AC386" s="45">
        <f>_xll.qlInterestRateIndexMaturity($W$9,AB386,trigger)</f>
        <v>54119</v>
      </c>
      <c r="AD386" s="49">
        <f>_xll.qlTenorBasisValue($W$17,AB386,_xll.ohTrigger(trigger,$W$24))</f>
        <v>2.412760873310698E-4</v>
      </c>
      <c r="AE386" s="49">
        <f>_xll.qlTenorBasisForwardRate($W$17,AB386,_xll.ohTrigger(trigger,$W$24))</f>
        <v>1.5414621750910578E-2</v>
      </c>
      <c r="AF386" s="49">
        <f>_xll.qlTenorBasisForwardRate2($W$17,AB386,AC386,_xll.ohTrigger(trigger,$W$24))</f>
        <v>1.5414621750910578E-2</v>
      </c>
      <c r="AG386" s="49">
        <f>_xll.qlIndexFixing($W$9,_xll.qlInterestRateIndexFixingDate($W$9,AB386,trigger),TRUE,trigger)</f>
        <v>1.5603476222038438E-2</v>
      </c>
      <c r="AH386" s="52">
        <f t="shared" si="33"/>
        <v>-1.888544711278594</v>
      </c>
      <c r="AI386" s="52">
        <f t="shared" si="34"/>
        <v>1.0122516448460179</v>
      </c>
      <c r="BG386" s="102">
        <f>_xll.qlCalendarAdvance(calendar,BG385,"1D",,,trigger)</f>
        <v>42821</v>
      </c>
      <c r="BH386" s="71">
        <f>_xll.qlTenorBasisForwardRate($W$17,BG386,_xll.ohTrigger(trigger,$W$24))</f>
        <v>9.9331211448073641E-4</v>
      </c>
      <c r="BI386" s="71">
        <f>_xll.qlTenorBasisForwardRate($W$17,BG386,_xll.ohTrigger(trigger,$W$24))*_xll.qlInterpolationInterpolate($AI$1,BG386,,trigger)</f>
        <v>9.7328623840975978E-4</v>
      </c>
      <c r="BJ386" s="71">
        <f>_xll.qlIndexFixing($W$9,_xll.qlInterestRateIndexFixingDate($W$9,BG386,trigger),TRUE,trigger)</f>
        <v>9.7838669720254953E-4</v>
      </c>
      <c r="BK386" s="1">
        <f t="shared" si="37"/>
        <v>5.1004587927897449E-6</v>
      </c>
    </row>
    <row r="387" spans="26:63" x14ac:dyDescent="0.2">
      <c r="Z387" s="1">
        <f t="shared" si="35"/>
        <v>384</v>
      </c>
      <c r="AA387" s="44" t="str">
        <f t="shared" si="36"/>
        <v>384M</v>
      </c>
      <c r="AB387" s="45">
        <f>_xll.qlCalendarAdvance(calendar,$AB$3,AA387,,,trigger)</f>
        <v>53967</v>
      </c>
      <c r="AC387" s="45">
        <f>_xll.qlInterestRateIndexMaturity($W$9,AB387,trigger)</f>
        <v>54150</v>
      </c>
      <c r="AD387" s="49">
        <f>_xll.qlTenorBasisValue($W$17,AB387,_xll.ohTrigger(trigger,$W$24))</f>
        <v>2.4033537455701132E-4</v>
      </c>
      <c r="AE387" s="49">
        <f>_xll.qlTenorBasisForwardRate($W$17,AB387,_xll.ohTrigger(trigger,$W$24))</f>
        <v>1.5421687561292181E-2</v>
      </c>
      <c r="AF387" s="49">
        <f>_xll.qlTenorBasisForwardRate2($W$17,AB387,AC387,_xll.ohTrigger(trigger,$W$24))</f>
        <v>1.5421687561292181E-2</v>
      </c>
      <c r="AG387" s="49">
        <f>_xll.qlIndexFixing($W$9,_xll.qlInterestRateIndexFixingDate($W$9,AB387,trigger),TRUE,trigger)</f>
        <v>1.5606524315936891E-2</v>
      </c>
      <c r="AH387" s="52">
        <f t="shared" si="33"/>
        <v>-1.848367546447103</v>
      </c>
      <c r="AI387" s="52">
        <f t="shared" si="34"/>
        <v>1.0119855076761277</v>
      </c>
      <c r="BG387" s="102">
        <f>_xll.qlCalendarAdvance(calendar,BG386,"1D",,,trigger)</f>
        <v>42822</v>
      </c>
      <c r="BH387" s="71">
        <f>_xll.qlTenorBasisForwardRate($W$17,BG387,_xll.ohTrigger(trigger,$W$24))</f>
        <v>9.9714363414619197E-4</v>
      </c>
      <c r="BI387" s="71">
        <f>_xll.qlTenorBasisForwardRate($W$17,BG387,_xll.ohTrigger(trigger,$W$24))*_xll.qlInterpolationInterpolate($AI$1,BG387,,trigger)</f>
        <v>9.7736131682198157E-4</v>
      </c>
      <c r="BJ387" s="71">
        <f>_xll.qlIndexFixing($W$9,_xll.qlInterestRateIndexFixingDate($W$9,BG387,trigger),TRUE,trigger)</f>
        <v>9.8201911797020196E-4</v>
      </c>
      <c r="BK387" s="1">
        <f t="shared" si="37"/>
        <v>4.6578011482203887E-6</v>
      </c>
    </row>
    <row r="388" spans="26:63" x14ac:dyDescent="0.2">
      <c r="Z388" s="1">
        <f t="shared" si="35"/>
        <v>385</v>
      </c>
      <c r="AA388" s="44" t="str">
        <f t="shared" si="36"/>
        <v>385M</v>
      </c>
      <c r="AB388" s="45">
        <f>_xll.qlCalendarAdvance(calendar,$AB$3,AA388,,,trigger)</f>
        <v>54000</v>
      </c>
      <c r="AC388" s="45">
        <f>_xll.qlInterestRateIndexMaturity($W$9,AB388,trigger)</f>
        <v>54182</v>
      </c>
      <c r="AD388" s="49">
        <f>_xll.qlTenorBasisValue($W$17,AB388,_xll.ohTrigger(trigger,$W$24))</f>
        <v>2.3931468619315256E-4</v>
      </c>
      <c r="AE388" s="49">
        <f>_xll.qlTenorBasisForwardRate($W$17,AB388,_xll.ohTrigger(trigger,$W$24))</f>
        <v>1.5428101311258057E-2</v>
      </c>
      <c r="AF388" s="49">
        <f>_xll.qlTenorBasisForwardRate2($W$17,AB388,AC388,_xll.ohTrigger(trigger,$W$24))</f>
        <v>1.5428101311258057E-2</v>
      </c>
      <c r="AG388" s="49">
        <f>_xll.qlIndexFixing($W$9,_xll.qlInterestRateIndexFixingDate($W$9,AB388,trigger),TRUE,trigger)</f>
        <v>1.5608496608666176E-2</v>
      </c>
      <c r="AH388" s="52">
        <f t="shared" ref="AH388:AH451" si="38">(AE388-AG388)*10000</f>
        <v>-1.8039529740811884</v>
      </c>
      <c r="AI388" s="52">
        <f t="shared" ref="AI388:AI451" si="39">AG388/AF388</f>
        <v>1.0116926440764609</v>
      </c>
      <c r="BG388" s="102">
        <f>_xll.qlCalendarAdvance(calendar,BG387,"1D",,,trigger)</f>
        <v>42823</v>
      </c>
      <c r="BH388" s="71">
        <f>_xll.qlTenorBasisForwardRate($W$17,BG388,_xll.ohTrigger(trigger,$W$24))</f>
        <v>1.0009898897528106E-3</v>
      </c>
      <c r="BI388" s="71">
        <f>_xll.qlTenorBasisForwardRate($W$17,BG388,_xll.ohTrigger(trigger,$W$24))*_xll.qlInterpolationInterpolate($AI$1,BG388,,trigger)</f>
        <v>9.814533089527453E-4</v>
      </c>
      <c r="BJ388" s="71">
        <f>_xll.qlIndexFixing($W$9,_xll.qlInterestRateIndexFixingDate($W$9,BG388,trigger),TRUE,trigger)</f>
        <v>9.8557816305840898E-4</v>
      </c>
      <c r="BK388" s="1">
        <f t="shared" si="37"/>
        <v>4.1248541056636799E-6</v>
      </c>
    </row>
    <row r="389" spans="26:63" x14ac:dyDescent="0.2">
      <c r="Z389" s="1">
        <f t="shared" si="35"/>
        <v>386</v>
      </c>
      <c r="AA389" s="44" t="str">
        <f t="shared" si="36"/>
        <v>386M</v>
      </c>
      <c r="AB389" s="45">
        <f>_xll.qlCalendarAdvance(calendar,$AB$3,AA389,,,trigger)</f>
        <v>54028</v>
      </c>
      <c r="AC389" s="45">
        <f>_xll.qlInterestRateIndexMaturity($W$9,AB389,trigger)</f>
        <v>54211</v>
      </c>
      <c r="AD389" s="49">
        <f>_xll.qlTenorBasisValue($W$17,AB389,_xll.ohTrigger(trigger,$W$24))</f>
        <v>2.3846008321327391E-4</v>
      </c>
      <c r="AE389" s="49">
        <f>_xll.qlTenorBasisForwardRate($W$17,AB389,_xll.ohTrigger(trigger,$W$24))</f>
        <v>1.5433946609389706E-2</v>
      </c>
      <c r="AF389" s="49">
        <f>_xll.qlTenorBasisForwardRate2($W$17,AB389,AC389,_xll.ohTrigger(trigger,$W$24))</f>
        <v>1.5433946609389706E-2</v>
      </c>
      <c r="AG389" s="49">
        <f>_xll.qlIndexFixing($W$9,_xll.qlInterestRateIndexFixingDate($W$9,AB389,trigger),TRUE,trigger)</f>
        <v>1.5610330402998586E-2</v>
      </c>
      <c r="AH389" s="52">
        <f t="shared" si="38"/>
        <v>-1.7638379360888043</v>
      </c>
      <c r="AI389" s="52">
        <f t="shared" si="39"/>
        <v>1.0114283013977496</v>
      </c>
      <c r="BG389" s="102">
        <f>_xll.qlCalendarAdvance(calendar,BG388,"1D",,,trigger)</f>
        <v>42824</v>
      </c>
      <c r="BH389" s="71">
        <f>_xll.qlTenorBasisForwardRate($W$17,BG389,_xll.ohTrigger(trigger,$W$24))</f>
        <v>1.0026687432713988E-3</v>
      </c>
      <c r="BI389" s="71">
        <f>_xll.qlTenorBasisForwardRate($W$17,BG389,_xll.ohTrigger(trigger,$W$24))*_xll.qlInterpolationInterpolate($AI$1,BG389,,trigger)</f>
        <v>9.8342197830685735E-4</v>
      </c>
      <c r="BJ389" s="71">
        <f>_xll.qlIndexFixing($W$9,_xll.qlInterestRateIndexFixingDate($W$9,BG389,trigger),TRUE,trigger)</f>
        <v>9.870188541237434E-4</v>
      </c>
      <c r="BK389" s="1">
        <f t="shared" si="37"/>
        <v>3.596875816886053E-6</v>
      </c>
    </row>
    <row r="390" spans="26:63" x14ac:dyDescent="0.2">
      <c r="Z390" s="1">
        <f t="shared" ref="Z390:Z453" si="40">Z389+1</f>
        <v>387</v>
      </c>
      <c r="AA390" s="44" t="str">
        <f t="shared" ref="AA390:AA453" si="41">Z390&amp;"M"</f>
        <v>387M</v>
      </c>
      <c r="AB390" s="45">
        <f>_xll.qlCalendarAdvance(calendar,$AB$3,AA390,,,trigger)</f>
        <v>54059</v>
      </c>
      <c r="AC390" s="45">
        <f>_xll.qlInterestRateIndexMaturity($W$9,AB390,trigger)</f>
        <v>54241</v>
      </c>
      <c r="AD390" s="49">
        <f>_xll.qlTenorBasisValue($W$17,AB390,_xll.ohTrigger(trigger,$W$24))</f>
        <v>2.3752600659335859E-4</v>
      </c>
      <c r="AE390" s="49">
        <f>_xll.qlTenorBasisForwardRate($W$17,AB390,_xll.ohTrigger(trigger,$W$24))</f>
        <v>1.5439129796965141E-2</v>
      </c>
      <c r="AF390" s="49">
        <f>_xll.qlTenorBasisForwardRate2($W$17,AB390,AC390,_xll.ohTrigger(trigger,$W$24))</f>
        <v>1.5439129796965141E-2</v>
      </c>
      <c r="AG390" s="49">
        <f>_xll.qlIndexFixing($W$9,_xll.qlInterestRateIndexFixingDate($W$9,AB390,trigger),TRUE,trigger)</f>
        <v>1.5611076989451264E-2</v>
      </c>
      <c r="AH390" s="52">
        <f t="shared" si="38"/>
        <v>-1.7194719248612294</v>
      </c>
      <c r="AI390" s="52">
        <f t="shared" si="39"/>
        <v>1.0111371038878061</v>
      </c>
      <c r="BG390" s="102">
        <f>_xll.qlCalendarAdvance(calendar,BG389,"1D",,,trigger)</f>
        <v>42825</v>
      </c>
      <c r="BH390" s="71">
        <f>_xll.qlTenorBasisForwardRate($W$17,BG390,_xll.ohTrigger(trigger,$W$24))</f>
        <v>1.0043517699074691E-3</v>
      </c>
      <c r="BI390" s="71">
        <f>_xll.qlTenorBasisForwardRate($W$17,BG390,_xll.ohTrigger(trigger,$W$24))*_xll.qlInterpolationInterpolate($AI$1,BG390,,trigger)</f>
        <v>9.8539582227027815E-4</v>
      </c>
      <c r="BJ390" s="71">
        <f>_xll.qlIndexFixing($W$9,_xll.qlInterestRateIndexFixingDate($W$9,BG390,trigger),TRUE,trigger)</f>
        <v>9.8835636845092333E-4</v>
      </c>
      <c r="BK390" s="1">
        <f t="shared" ref="BK390:BK453" si="42">BJ390-BI390</f>
        <v>2.9605461806451842E-6</v>
      </c>
    </row>
    <row r="391" spans="26:63" x14ac:dyDescent="0.2">
      <c r="Z391" s="1">
        <f t="shared" si="40"/>
        <v>388</v>
      </c>
      <c r="AA391" s="44" t="str">
        <f t="shared" si="41"/>
        <v>388M</v>
      </c>
      <c r="AB391" s="45">
        <f>_xll.qlCalendarAdvance(calendar,$AB$3,AA391,,,trigger)</f>
        <v>54091</v>
      </c>
      <c r="AC391" s="45">
        <f>_xll.qlInterestRateIndexMaturity($W$9,AB391,trigger)</f>
        <v>54273</v>
      </c>
      <c r="AD391" s="49">
        <f>_xll.qlTenorBasisValue($W$17,AB391,_xll.ohTrigger(trigger,$W$24))</f>
        <v>2.3657495884786729E-4</v>
      </c>
      <c r="AE391" s="49">
        <f>_xll.qlTenorBasisForwardRate($W$17,AB391,_xll.ohTrigger(trigger,$W$24))</f>
        <v>1.5444453732144885E-2</v>
      </c>
      <c r="AF391" s="49">
        <f>_xll.qlTenorBasisForwardRate2($W$17,AB391,AC391,_xll.ohTrigger(trigger,$W$24))</f>
        <v>1.5444453732144885E-2</v>
      </c>
      <c r="AG391" s="49">
        <f>_xll.qlIndexFixing($W$9,_xll.qlInterestRateIndexFixingDate($W$9,AB391,trigger),TRUE,trigger)</f>
        <v>1.5611603267937549E-2</v>
      </c>
      <c r="AH391" s="52">
        <f t="shared" si="38"/>
        <v>-1.6714953579266383</v>
      </c>
      <c r="AI391" s="52">
        <f t="shared" si="39"/>
        <v>1.010822625305599</v>
      </c>
      <c r="BG391" s="102">
        <f>_xll.qlCalendarAdvance(calendar,BG390,"1D",,,trigger)</f>
        <v>42828</v>
      </c>
      <c r="BH391" s="71">
        <f>_xll.qlTenorBasisForwardRate($W$17,BG391,_xll.ohTrigger(trigger,$W$24))</f>
        <v>1.0182352095312215E-3</v>
      </c>
      <c r="BI391" s="71">
        <f>_xll.qlTenorBasisForwardRate($W$17,BG391,_xll.ohTrigger(trigger,$W$24))*_xll.qlInterpolationInterpolate($AI$1,BG391,,trigger)</f>
        <v>1.0000000001323523E-3</v>
      </c>
      <c r="BJ391" s="71">
        <f>_xll.qlIndexFixing($W$9,_xll.qlInterestRateIndexFixingDate($W$9,BG391,trigger),TRUE,trigger)</f>
        <v>1.0000000001323523E-3</v>
      </c>
      <c r="BK391" s="1">
        <f t="shared" si="42"/>
        <v>0</v>
      </c>
    </row>
    <row r="392" spans="26:63" x14ac:dyDescent="0.2">
      <c r="Z392" s="1">
        <f t="shared" si="40"/>
        <v>389</v>
      </c>
      <c r="AA392" s="44" t="str">
        <f t="shared" si="41"/>
        <v>389M</v>
      </c>
      <c r="AB392" s="45">
        <f>_xll.qlCalendarAdvance(calendar,$AB$3,AA392,,,trigger)</f>
        <v>54119</v>
      </c>
      <c r="AC392" s="45">
        <f>_xll.qlInterestRateIndexMaturity($W$9,AB392,trigger)</f>
        <v>54303</v>
      </c>
      <c r="AD392" s="49">
        <f>_xll.qlTenorBasisValue($W$17,AB392,_xll.ohTrigger(trigger,$W$24))</f>
        <v>2.3575362163757521E-4</v>
      </c>
      <c r="AE392" s="49">
        <f>_xll.qlTenorBasisForwardRate($W$17,AB392,_xll.ohTrigger(trigger,$W$24))</f>
        <v>1.5449520396367968E-2</v>
      </c>
      <c r="AF392" s="49">
        <f>_xll.qlTenorBasisForwardRate2($W$17,AB392,AC392,_xll.ohTrigger(trigger,$W$24))</f>
        <v>1.5449520396367968E-2</v>
      </c>
      <c r="AG392" s="49">
        <f>_xll.qlIndexFixing($W$9,_xll.qlInterestRateIndexFixingDate($W$9,AB392,trigger),TRUE,trigger)</f>
        <v>1.5612199102263245E-2</v>
      </c>
      <c r="AH392" s="52">
        <f t="shared" si="38"/>
        <v>-1.6267870589527742</v>
      </c>
      <c r="AI392" s="52">
        <f t="shared" si="39"/>
        <v>1.0105296929433176</v>
      </c>
      <c r="BG392" s="102">
        <f>_xll.qlCalendarAdvance(calendar,BG391,"1D",,,trigger)</f>
        <v>42829</v>
      </c>
      <c r="BH392" s="71">
        <f>_xll.qlTenorBasisForwardRate($W$17,BG392,_xll.ohTrigger(trigger,$W$24))</f>
        <v>1.0221667414963428E-3</v>
      </c>
      <c r="BI392" s="71">
        <f>_xll.qlTenorBasisForwardRate($W$17,BG392,_xll.ohTrigger(trigger,$W$24))*_xll.qlInterpolationInterpolate($AI$1,BG392,,trigger)</f>
        <v>1.0029455204914122E-3</v>
      </c>
      <c r="BJ392" s="71">
        <f>_xll.qlIndexFixing($W$9,_xll.qlInterestRateIndexFixingDate($W$9,BG392,trigger),TRUE,trigger)</f>
        <v>1.00300468706047E-3</v>
      </c>
      <c r="BK392" s="1">
        <f t="shared" si="42"/>
        <v>5.9166569057762103E-8</v>
      </c>
    </row>
    <row r="393" spans="26:63" x14ac:dyDescent="0.2">
      <c r="Z393" s="1">
        <f t="shared" si="40"/>
        <v>390</v>
      </c>
      <c r="AA393" s="44" t="str">
        <f t="shared" si="41"/>
        <v>390M</v>
      </c>
      <c r="AB393" s="45">
        <f>_xll.qlCalendarAdvance(calendar,$AB$3,AA393,,,trigger)</f>
        <v>54150</v>
      </c>
      <c r="AC393" s="45">
        <f>_xll.qlInterestRateIndexMaturity($W$9,AB393,trigger)</f>
        <v>54333</v>
      </c>
      <c r="AD393" s="49">
        <f>_xll.qlTenorBasisValue($W$17,AB393,_xll.ohTrigger(trigger,$W$24))</f>
        <v>2.348559261960968E-4</v>
      </c>
      <c r="AE393" s="49">
        <f>_xll.qlTenorBasisForwardRate($W$17,AB393,_xll.ohTrigger(trigger,$W$24))</f>
        <v>1.5453424764225641E-2</v>
      </c>
      <c r="AF393" s="49">
        <f>_xll.qlTenorBasisForwardRate2($W$17,AB393,AC393,_xll.ohTrigger(trigger,$W$24))</f>
        <v>1.5453424764225641E-2</v>
      </c>
      <c r="AG393" s="49">
        <f>_xll.qlIndexFixing($W$9,_xll.qlInterestRateIndexFixingDate($W$9,AB393,trigger),TRUE,trigger)</f>
        <v>1.5611249802275734E-2</v>
      </c>
      <c r="AH393" s="52">
        <f t="shared" si="38"/>
        <v>-1.5782503805009291</v>
      </c>
      <c r="AI393" s="52">
        <f t="shared" si="39"/>
        <v>1.0102129489390246</v>
      </c>
      <c r="BG393" s="102">
        <f>_xll.qlCalendarAdvance(calendar,BG392,"1D",,,trigger)</f>
        <v>42830</v>
      </c>
      <c r="BH393" s="71">
        <f>_xll.qlTenorBasisForwardRate($W$17,BG393,_xll.ohTrigger(trigger,$W$24))</f>
        <v>1.0261144619603112E-3</v>
      </c>
      <c r="BI393" s="71">
        <f>_xll.qlTenorBasisForwardRate($W$17,BG393,_xll.ohTrigger(trigger,$W$24))*_xll.qlInterpolationInterpolate($AI$1,BG393,,trigger)</f>
        <v>1.0058998671145496E-3</v>
      </c>
      <c r="BJ393" s="71">
        <f>_xll.qlIndexFixing($W$9,_xll.qlInterestRateIndexFixingDate($W$9,BG393,trigger),TRUE,trigger)</f>
        <v>1.0059174815019623E-3</v>
      </c>
      <c r="BK393" s="1">
        <f t="shared" si="42"/>
        <v>1.7614387412632354E-8</v>
      </c>
    </row>
    <row r="394" spans="26:63" x14ac:dyDescent="0.2">
      <c r="Z394" s="1">
        <f t="shared" si="40"/>
        <v>391</v>
      </c>
      <c r="AA394" s="44" t="str">
        <f t="shared" si="41"/>
        <v>391M</v>
      </c>
      <c r="AB394" s="45">
        <f>_xll.qlCalendarAdvance(calendar,$AB$3,AA394,,,trigger)</f>
        <v>54182</v>
      </c>
      <c r="AC394" s="45">
        <f>_xll.qlInterestRateIndexMaturity($W$9,AB394,trigger)</f>
        <v>54366</v>
      </c>
      <c r="AD394" s="49">
        <f>_xll.qlTenorBasisValue($W$17,AB394,_xll.ohTrigger(trigger,$W$24))</f>
        <v>2.3394194427193732E-4</v>
      </c>
      <c r="AE394" s="49">
        <f>_xll.qlTenorBasisForwardRate($W$17,AB394,_xll.ohTrigger(trigger,$W$24))</f>
        <v>1.5457774306214872E-2</v>
      </c>
      <c r="AF394" s="49">
        <f>_xll.qlTenorBasisForwardRate2($W$17,AB394,AC394,_xll.ohTrigger(trigger,$W$24))</f>
        <v>1.5457774306214872E-2</v>
      </c>
      <c r="AG394" s="49">
        <f>_xll.qlIndexFixing($W$9,_xll.qlInterestRateIndexFixingDate($W$9,AB394,trigger),TRUE,trigger)</f>
        <v>1.5610281050309894E-2</v>
      </c>
      <c r="AH394" s="52">
        <f t="shared" si="38"/>
        <v>-1.5250674409502187</v>
      </c>
      <c r="AI394" s="52">
        <f t="shared" si="39"/>
        <v>1.0098660221758902</v>
      </c>
      <c r="BG394" s="102">
        <f>_xll.qlCalendarAdvance(calendar,BG393,"1D",,,trigger)</f>
        <v>42831</v>
      </c>
      <c r="BH394" s="71">
        <f>_xll.qlTenorBasisForwardRate($W$17,BG394,_xll.ohTrigger(trigger,$W$24))</f>
        <v>1.0300783446997323E-3</v>
      </c>
      <c r="BI394" s="71">
        <f>_xll.qlTenorBasisForwardRate($W$17,BG394,_xll.ohTrigger(trigger,$W$24))*_xll.qlInterpolationInterpolate($AI$1,BG394,,trigger)</f>
        <v>1.008862970816046E-3</v>
      </c>
      <c r="BJ394" s="71">
        <f>_xll.qlIndexFixing($W$9,_xll.qlInterestRateIndexFixingDate($W$9,BG394,trigger),TRUE,trigger)</f>
        <v>1.008748445989931E-3</v>
      </c>
      <c r="BK394" s="1">
        <f t="shared" si="42"/>
        <v>-1.1452482611491906E-7</v>
      </c>
    </row>
    <row r="395" spans="26:63" x14ac:dyDescent="0.2">
      <c r="Z395" s="1">
        <f t="shared" si="40"/>
        <v>392</v>
      </c>
      <c r="AA395" s="44" t="str">
        <f t="shared" si="41"/>
        <v>392M</v>
      </c>
      <c r="AB395" s="45">
        <f>_xll.qlCalendarAdvance(calendar,$AB$3,AA395,,,trigger)</f>
        <v>54211</v>
      </c>
      <c r="AC395" s="45">
        <f>_xll.qlInterestRateIndexMaturity($W$9,AB395,trigger)</f>
        <v>54394</v>
      </c>
      <c r="AD395" s="49">
        <f>_xll.qlTenorBasisValue($W$17,AB395,_xll.ohTrigger(trigger,$W$24))</f>
        <v>2.3312462584106064E-4</v>
      </c>
      <c r="AE395" s="49">
        <f>_xll.qlTenorBasisForwardRate($W$17,AB395,_xll.ohTrigger(trigger,$W$24))</f>
        <v>1.5460569502244344E-2</v>
      </c>
      <c r="AF395" s="49">
        <f>_xll.qlTenorBasisForwardRate2($W$17,AB395,AC395,_xll.ohTrigger(trigger,$W$24))</f>
        <v>1.5460569502244344E-2</v>
      </c>
      <c r="AG395" s="49">
        <f>_xll.qlIndexFixing($W$9,_xll.qlInterestRateIndexFixingDate($W$9,AB395,trigger),TRUE,trigger)</f>
        <v>1.5608271513522629E-2</v>
      </c>
      <c r="AH395" s="52">
        <f t="shared" si="38"/>
        <v>-1.4770201127828515</v>
      </c>
      <c r="AI395" s="52">
        <f t="shared" si="39"/>
        <v>1.0095534651072746</v>
      </c>
      <c r="BG395" s="102">
        <f>_xll.qlCalendarAdvance(calendar,BG394,"1D",,,trigger)</f>
        <v>42832</v>
      </c>
      <c r="BH395" s="71">
        <f>_xll.qlTenorBasisForwardRate($W$17,BG395,_xll.ohTrigger(trigger,$W$24))</f>
        <v>1.0385613639187176E-3</v>
      </c>
      <c r="BI395" s="71">
        <f>_xll.qlTenorBasisForwardRate($W$17,BG395,_xll.ohTrigger(trigger,$W$24))*_xll.qlInterpolationInterpolate($AI$1,BG395,,trigger)</f>
        <v>1.0162409861071676E-3</v>
      </c>
      <c r="BJ395" s="71">
        <f>_xll.qlIndexFixing($W$9,_xll.qlInterestRateIndexFixingDate($W$9,BG395,trigger),TRUE,trigger)</f>
        <v>1.015888856320661E-3</v>
      </c>
      <c r="BK395" s="1">
        <f t="shared" si="42"/>
        <v>-3.5212978650653315E-7</v>
      </c>
    </row>
    <row r="396" spans="26:63" x14ac:dyDescent="0.2">
      <c r="Z396" s="1">
        <f t="shared" si="40"/>
        <v>393</v>
      </c>
      <c r="AA396" s="44" t="str">
        <f t="shared" si="41"/>
        <v>393M</v>
      </c>
      <c r="AB396" s="45">
        <f>_xll.qlCalendarAdvance(calendar,$AB$3,AA396,,,trigger)</f>
        <v>54241</v>
      </c>
      <c r="AC396" s="45">
        <f>_xll.qlInterestRateIndexMaturity($W$9,AB396,trigger)</f>
        <v>54427</v>
      </c>
      <c r="AD396" s="49">
        <f>_xll.qlTenorBasisValue($W$17,AB396,_xll.ohTrigger(trigger,$W$24))</f>
        <v>2.3228996975530703E-4</v>
      </c>
      <c r="AE396" s="49">
        <f>_xll.qlTenorBasisForwardRate($W$17,AB396,_xll.ohTrigger(trigger,$W$24))</f>
        <v>1.5464536268346875E-2</v>
      </c>
      <c r="AF396" s="49">
        <f>_xll.qlTenorBasisForwardRate2($W$17,AB396,AC396,_xll.ohTrigger(trigger,$W$24))</f>
        <v>1.5464536268346875E-2</v>
      </c>
      <c r="AG396" s="49">
        <f>_xll.qlIndexFixing($W$9,_xll.qlInterestRateIndexFixingDate($W$9,AB396,trigger),TRUE,trigger)</f>
        <v>1.5606797813293688E-2</v>
      </c>
      <c r="AH396" s="52">
        <f t="shared" si="38"/>
        <v>-1.422615449468128</v>
      </c>
      <c r="AI396" s="52">
        <f t="shared" si="39"/>
        <v>1.009199211827515</v>
      </c>
      <c r="BG396" s="102">
        <f>_xll.qlCalendarAdvance(calendar,BG395,"1D",,,trigger)</f>
        <v>42835</v>
      </c>
      <c r="BH396" s="71">
        <f>_xll.qlTenorBasisForwardRate($W$17,BG396,_xll.ohTrigger(trigger,$W$24))</f>
        <v>1.046094959553365E-3</v>
      </c>
      <c r="BI396" s="71">
        <f>_xll.qlTenorBasisForwardRate($W$17,BG396,_xll.ohTrigger(trigger,$W$24))*_xll.qlInterpolationInterpolate($AI$1,BG396,,trigger)</f>
        <v>1.0208015619370561E-3</v>
      </c>
      <c r="BJ396" s="71">
        <f>_xll.qlIndexFixing($W$9,_xll.qlInterestRateIndexFixingDate($W$9,BG396,trigger),TRUE,trigger)</f>
        <v>1.0194579495873127E-3</v>
      </c>
      <c r="BK396" s="1">
        <f t="shared" si="42"/>
        <v>-1.3436123497433984E-6</v>
      </c>
    </row>
    <row r="397" spans="26:63" x14ac:dyDescent="0.2">
      <c r="Z397" s="1">
        <f t="shared" si="40"/>
        <v>394</v>
      </c>
      <c r="AA397" s="44" t="str">
        <f t="shared" si="41"/>
        <v>394M</v>
      </c>
      <c r="AB397" s="45">
        <f>_xll.qlCalendarAdvance(calendar,$AB$3,AA397,,,trigger)</f>
        <v>54273</v>
      </c>
      <c r="AC397" s="45">
        <f>_xll.qlInterestRateIndexMaturity($W$9,AB397,trigger)</f>
        <v>54457</v>
      </c>
      <c r="AD397" s="49">
        <f>_xll.qlTenorBasisValue($W$17,AB397,_xll.ohTrigger(trigger,$W$24))</f>
        <v>2.3141167393310089E-4</v>
      </c>
      <c r="AE397" s="49">
        <f>_xll.qlTenorBasisForwardRate($W$17,AB397,_xll.ohTrigger(trigger,$W$24))</f>
        <v>1.5466368259290569E-2</v>
      </c>
      <c r="AF397" s="49">
        <f>_xll.qlTenorBasisForwardRate2($W$17,AB397,AC397,_xll.ohTrigger(trigger,$W$24))</f>
        <v>1.5466368259290569E-2</v>
      </c>
      <c r="AG397" s="49">
        <f>_xll.qlIndexFixing($W$9,_xll.qlInterestRateIndexFixingDate($W$9,AB397,trigger),TRUE,trigger)</f>
        <v>1.5603106420257222E-2</v>
      </c>
      <c r="AH397" s="52">
        <f t="shared" si="38"/>
        <v>-1.367381609666523</v>
      </c>
      <c r="AI397" s="52">
        <f t="shared" si="39"/>
        <v>1.0088409999473869</v>
      </c>
      <c r="BG397" s="102">
        <f>_xll.qlCalendarAdvance(calendar,BG396,"1D",,,trigger)</f>
        <v>42836</v>
      </c>
      <c r="BH397" s="71">
        <f>_xll.qlTenorBasisForwardRate($W$17,BG397,_xll.ohTrigger(trigger,$W$24))</f>
        <v>1.050139245921459E-3</v>
      </c>
      <c r="BI397" s="71">
        <f>_xll.qlTenorBasisForwardRate($W$17,BG397,_xll.ohTrigger(trigger,$W$24))*_xll.qlInterpolationInterpolate($AI$1,BG397,,trigger)</f>
        <v>1.0238074025093443E-3</v>
      </c>
      <c r="BJ397" s="71">
        <f>_xll.qlIndexFixing($W$9,_xll.qlInterestRateIndexFixingDate($W$9,BG397,trigger),TRUE,trigger)</f>
        <v>1.0220333967857688E-3</v>
      </c>
      <c r="BK397" s="1">
        <f t="shared" si="42"/>
        <v>-1.7740057235754361E-6</v>
      </c>
    </row>
    <row r="398" spans="26:63" x14ac:dyDescent="0.2">
      <c r="Z398" s="1">
        <f t="shared" si="40"/>
        <v>395</v>
      </c>
      <c r="AA398" s="44" t="str">
        <f t="shared" si="41"/>
        <v>395M</v>
      </c>
      <c r="AB398" s="45">
        <f>_xll.qlCalendarAdvance(calendar,$AB$3,AA398,,,trigger)</f>
        <v>54303</v>
      </c>
      <c r="AC398" s="45">
        <f>_xll.qlInterestRateIndexMaturity($W$9,AB398,trigger)</f>
        <v>54484</v>
      </c>
      <c r="AD398" s="49">
        <f>_xll.qlTenorBasisValue($W$17,AB398,_xll.ohTrigger(trigger,$W$24))</f>
        <v>2.3059938199784046E-4</v>
      </c>
      <c r="AE398" s="49">
        <f>_xll.qlTenorBasisForwardRate($W$17,AB398,_xll.ohTrigger(trigger,$W$24))</f>
        <v>1.5467262165159364E-2</v>
      </c>
      <c r="AF398" s="49">
        <f>_xll.qlTenorBasisForwardRate2($W$17,AB398,AC398,_xll.ohTrigger(trigger,$W$24))</f>
        <v>1.5467262165159364E-2</v>
      </c>
      <c r="AG398" s="49">
        <f>_xll.qlIndexFixing($W$9,_xll.qlInterestRateIndexFixingDate($W$9,AB398,trigger),TRUE,trigger)</f>
        <v>1.5598786661844487E-2</v>
      </c>
      <c r="AH398" s="52">
        <f t="shared" si="38"/>
        <v>-1.3152449668512276</v>
      </c>
      <c r="AI398" s="52">
        <f t="shared" si="39"/>
        <v>1.0085034116109692</v>
      </c>
      <c r="BG398" s="102">
        <f>_xll.qlCalendarAdvance(calendar,BG397,"1D",,,trigger)</f>
        <v>42837</v>
      </c>
      <c r="BH398" s="71">
        <f>_xll.qlTenorBasisForwardRate($W$17,BG398,_xll.ohTrigger(trigger,$W$24))</f>
        <v>1.0541995285806207E-3</v>
      </c>
      <c r="BI398" s="71">
        <f>_xll.qlTenorBasisForwardRate($W$17,BG398,_xll.ohTrigger(trigger,$W$24))*_xll.qlInterpolationInterpolate($AI$1,BG398,,trigger)</f>
        <v>1.0268215786250674E-3</v>
      </c>
      <c r="BJ398" s="71">
        <f>_xll.qlIndexFixing($W$9,_xll.qlInterestRateIndexFixingDate($W$9,BG398,trigger),TRUE,trigger)</f>
        <v>1.0245890058827899E-3</v>
      </c>
      <c r="BK398" s="1">
        <f t="shared" si="42"/>
        <v>-2.2325727422774482E-6</v>
      </c>
    </row>
    <row r="399" spans="26:63" x14ac:dyDescent="0.2">
      <c r="Z399" s="1">
        <f t="shared" si="40"/>
        <v>396</v>
      </c>
      <c r="AA399" s="44" t="str">
        <f t="shared" si="41"/>
        <v>396M</v>
      </c>
      <c r="AB399" s="45">
        <f>_xll.qlCalendarAdvance(calendar,$AB$3,AA399,,,trigger)</f>
        <v>54333</v>
      </c>
      <c r="AC399" s="45">
        <f>_xll.qlInterestRateIndexMaturity($W$9,AB399,trigger)</f>
        <v>54515</v>
      </c>
      <c r="AD399" s="49">
        <f>_xll.qlTenorBasisValue($W$17,AB399,_xll.ohTrigger(trigger,$W$24))</f>
        <v>2.2979770496052811E-4</v>
      </c>
      <c r="AE399" s="49">
        <f>_xll.qlTenorBasisForwardRate($W$17,AB399,_xll.ohTrigger(trigger,$W$24))</f>
        <v>1.5469139083330464E-2</v>
      </c>
      <c r="AF399" s="49">
        <f>_xll.qlTenorBasisForwardRate2($W$17,AB399,AC399,_xll.ohTrigger(trigger,$W$24))</f>
        <v>1.5469139083330464E-2</v>
      </c>
      <c r="AG399" s="49">
        <f>_xll.qlIndexFixing($W$9,_xll.qlInterestRateIndexFixingDate($W$9,AB399,trigger),TRUE,trigger)</f>
        <v>1.559495634186916E-2</v>
      </c>
      <c r="AH399" s="52">
        <f t="shared" si="38"/>
        <v>-1.2581725853869594</v>
      </c>
      <c r="AI399" s="52">
        <f t="shared" si="39"/>
        <v>1.0081334363768359</v>
      </c>
      <c r="BG399" s="102">
        <f>_xll.qlCalendarAdvance(calendar,BG398,"1D",,,trigger)</f>
        <v>42838</v>
      </c>
      <c r="BH399" s="71">
        <f>_xll.qlTenorBasisForwardRate($W$17,BG399,_xll.ohTrigger(trigger,$W$24))</f>
        <v>1.0582757784258258E-3</v>
      </c>
      <c r="BI399" s="71">
        <f>_xll.qlTenorBasisForwardRate($W$17,BG399,_xll.ohTrigger(trigger,$W$24))*_xll.qlInterpolationInterpolate($AI$1,BG399,,trigger)</f>
        <v>1.0298440189752311E-3</v>
      </c>
      <c r="BJ399" s="71">
        <f>_xll.qlIndexFixing($W$9,_xll.qlInterestRateIndexFixingDate($W$9,BG399,trigger),TRUE,trigger)</f>
        <v>1.0271353782770423E-3</v>
      </c>
      <c r="BK399" s="1">
        <f t="shared" si="42"/>
        <v>-2.7086406981888678E-6</v>
      </c>
    </row>
    <row r="400" spans="26:63" x14ac:dyDescent="0.2">
      <c r="Z400" s="1">
        <f t="shared" si="40"/>
        <v>397</v>
      </c>
      <c r="AA400" s="44" t="str">
        <f t="shared" si="41"/>
        <v>397M</v>
      </c>
      <c r="AB400" s="45">
        <f>_xll.qlCalendarAdvance(calendar,$AB$3,AA400,,,trigger)</f>
        <v>54364</v>
      </c>
      <c r="AC400" s="45">
        <f>_xll.qlInterestRateIndexMaturity($W$9,AB400,trigger)</f>
        <v>54546</v>
      </c>
      <c r="AD400" s="49">
        <f>_xll.qlTenorBasisValue($W$17,AB400,_xll.ohTrigger(trigger,$W$24))</f>
        <v>2.2898031611968459E-4</v>
      </c>
      <c r="AE400" s="49">
        <f>_xll.qlTenorBasisForwardRate($W$17,AB400,_xll.ohTrigger(trigger,$W$24))</f>
        <v>1.5470242797074161E-2</v>
      </c>
      <c r="AF400" s="49">
        <f>_xll.qlTenorBasisForwardRate2($W$17,AB400,AC400,_xll.ohTrigger(trigger,$W$24))</f>
        <v>1.5470242797074161E-2</v>
      </c>
      <c r="AG400" s="49">
        <f>_xll.qlIndexFixing($W$9,_xll.qlInterestRateIndexFixingDate($W$9,AB400,trigger),TRUE,trigger)</f>
        <v>1.5590104466394146E-2</v>
      </c>
      <c r="AH400" s="52">
        <f t="shared" si="38"/>
        <v>-1.1986166931998548</v>
      </c>
      <c r="AI400" s="52">
        <f t="shared" si="39"/>
        <v>1.0077478854658088</v>
      </c>
      <c r="BG400" s="102">
        <f>_xll.qlCalendarAdvance(calendar,BG399,"1D",,,trigger)</f>
        <v>42843</v>
      </c>
      <c r="BH400" s="71">
        <f>_xll.qlTenorBasisForwardRate($W$17,BG400,_xll.ohTrigger(trigger,$W$24))</f>
        <v>1.0788954878944413E-3</v>
      </c>
      <c r="BI400" s="71">
        <f>_xll.qlTenorBasisForwardRate($W$17,BG400,_xll.ohTrigger(trigger,$W$24))*_xll.qlInterpolationInterpolate($AI$1,BG400,,trigger)</f>
        <v>1.045077667760463E-3</v>
      </c>
      <c r="BJ400" s="71">
        <f>_xll.qlIndexFixing($W$9,_xll.qlInterestRateIndexFixingDate($W$9,BG400,trigger),TRUE,trigger)</f>
        <v>1.0401051269518641E-3</v>
      </c>
      <c r="BK400" s="1">
        <f t="shared" si="42"/>
        <v>-4.9725408085988642E-6</v>
      </c>
    </row>
    <row r="401" spans="26:63" x14ac:dyDescent="0.2">
      <c r="Z401" s="1">
        <f t="shared" si="40"/>
        <v>398</v>
      </c>
      <c r="AA401" s="44" t="str">
        <f t="shared" si="41"/>
        <v>398M</v>
      </c>
      <c r="AB401" s="45">
        <f>_xll.qlCalendarAdvance(calendar,$AB$3,AA401,,,trigger)</f>
        <v>54394</v>
      </c>
      <c r="AC401" s="45">
        <f>_xll.qlInterestRateIndexMaturity($W$9,AB401,trigger)</f>
        <v>54576</v>
      </c>
      <c r="AD401" s="49">
        <f>_xll.qlTenorBasisValue($W$17,AB401,_xll.ohTrigger(trigger,$W$24))</f>
        <v>2.2819981559735596E-4</v>
      </c>
      <c r="AE401" s="49">
        <f>_xll.qlTenorBasisForwardRate($W$17,AB401,_xll.ohTrigger(trigger,$W$24))</f>
        <v>1.5470850699982393E-2</v>
      </c>
      <c r="AF401" s="49">
        <f>_xll.qlTenorBasisForwardRate2($W$17,AB401,AC401,_xll.ohTrigger(trigger,$W$24))</f>
        <v>1.5470850699982393E-2</v>
      </c>
      <c r="AG401" s="49">
        <f>_xll.qlIndexFixing($W$9,_xll.qlInterestRateIndexFixingDate($W$9,AB401,trigger),TRUE,trigger)</f>
        <v>1.5584802433645477E-2</v>
      </c>
      <c r="AH401" s="52">
        <f t="shared" si="38"/>
        <v>-1.1395173366308444</v>
      </c>
      <c r="AI401" s="52">
        <f t="shared" si="39"/>
        <v>1.0073655764555478</v>
      </c>
      <c r="BG401" s="102">
        <f>_xll.qlCalendarAdvance(calendar,BG400,"1D",,,trigger)</f>
        <v>42844</v>
      </c>
      <c r="BH401" s="71">
        <f>_xll.qlTenorBasisForwardRate($W$17,BG401,_xll.ohTrigger(trigger,$W$24))</f>
        <v>1.08306690656023E-3</v>
      </c>
      <c r="BI401" s="71">
        <f>_xll.qlTenorBasisForwardRate($W$17,BG401,_xll.ohTrigger(trigger,$W$24))*_xll.qlInterpolationInterpolate($AI$1,BG401,,trigger)</f>
        <v>1.0481481795483795E-3</v>
      </c>
      <c r="BJ401" s="71">
        <f>_xll.qlIndexFixing($W$9,_xll.qlInterestRateIndexFixingDate($W$9,BG401,trigger),TRUE,trigger)</f>
        <v>1.0428230191652293E-3</v>
      </c>
      <c r="BK401" s="1">
        <f t="shared" si="42"/>
        <v>-5.3251603831501546E-6</v>
      </c>
    </row>
    <row r="402" spans="26:63" x14ac:dyDescent="0.2">
      <c r="Z402" s="1">
        <f t="shared" si="40"/>
        <v>399</v>
      </c>
      <c r="AA402" s="44" t="str">
        <f t="shared" si="41"/>
        <v>399M</v>
      </c>
      <c r="AB402" s="45">
        <f>_xll.qlCalendarAdvance(calendar,$AB$3,AA402,,,trigger)</f>
        <v>54427</v>
      </c>
      <c r="AC402" s="45">
        <f>_xll.qlInterestRateIndexMaturity($W$9,AB402,trigger)</f>
        <v>54609</v>
      </c>
      <c r="AD402" s="49">
        <f>_xll.qlTenorBasisValue($W$17,AB402,_xll.ohTrigger(trigger,$W$24))</f>
        <v>2.2735306138743335E-4</v>
      </c>
      <c r="AE402" s="49">
        <f>_xll.qlTenorBasisForwardRate($W$17,AB402,_xll.ohTrigger(trigger,$W$24))</f>
        <v>1.5470991253541953E-2</v>
      </c>
      <c r="AF402" s="49">
        <f>_xll.qlTenorBasisForwardRate2($W$17,AB402,AC402,_xll.ohTrigger(trigger,$W$24))</f>
        <v>1.5470991253541953E-2</v>
      </c>
      <c r="AG402" s="49">
        <f>_xll.qlIndexFixing($W$9,_xll.qlInterestRateIndexFixingDate($W$9,AB402,trigger),TRUE,trigger)</f>
        <v>1.5578274415564655E-2</v>
      </c>
      <c r="AH402" s="52">
        <f t="shared" si="38"/>
        <v>-1.0728316202270223</v>
      </c>
      <c r="AI402" s="52">
        <f t="shared" si="39"/>
        <v>1.006934472411271</v>
      </c>
      <c r="BG402" s="102">
        <f>_xll.qlCalendarAdvance(calendar,BG401,"1D",,,trigger)</f>
        <v>42845</v>
      </c>
      <c r="BH402" s="71">
        <f>_xll.qlTenorBasisForwardRate($W$17,BG402,_xll.ohTrigger(trigger,$W$24))</f>
        <v>1.0872540771355223E-3</v>
      </c>
      <c r="BI402" s="71">
        <f>_xll.qlTenorBasisForwardRate($W$17,BG402,_xll.ohTrigger(trigger,$W$24))*_xll.qlInterpolationInterpolate($AI$1,BG402,,trigger)</f>
        <v>1.0512264482101369E-3</v>
      </c>
      <c r="BJ402" s="71">
        <f>_xll.qlIndexFixing($W$9,_xll.qlInterestRateIndexFixingDate($W$9,BG402,trigger),TRUE,trigger)</f>
        <v>1.045608039831773E-3</v>
      </c>
      <c r="BK402" s="1">
        <f t="shared" si="42"/>
        <v>-5.6184083783638802E-6</v>
      </c>
    </row>
    <row r="403" spans="26:63" x14ac:dyDescent="0.2">
      <c r="Z403" s="1">
        <f t="shared" si="40"/>
        <v>400</v>
      </c>
      <c r="AA403" s="44" t="str">
        <f t="shared" si="41"/>
        <v>400M</v>
      </c>
      <c r="AB403" s="45">
        <f>_xll.qlCalendarAdvance(calendar,$AB$3,AA403,,,trigger)</f>
        <v>54456</v>
      </c>
      <c r="AC403" s="45">
        <f>_xll.qlInterestRateIndexMaturity($W$9,AB403,trigger)</f>
        <v>54637</v>
      </c>
      <c r="AD403" s="49">
        <f>_xll.qlTenorBasisValue($W$17,AB403,_xll.ohTrigger(trigger,$W$24))</f>
        <v>2.2661901544442946E-4</v>
      </c>
      <c r="AE403" s="49">
        <f>_xll.qlTenorBasisForwardRate($W$17,AB403,_xll.ohTrigger(trigger,$W$24))</f>
        <v>1.5470339303745291E-2</v>
      </c>
      <c r="AF403" s="49">
        <f>_xll.qlTenorBasisForwardRate2($W$17,AB403,AC403,_xll.ohTrigger(trigger,$W$24))</f>
        <v>1.5470339303745291E-2</v>
      </c>
      <c r="AG403" s="49">
        <f>_xll.qlIndexFixing($W$9,_xll.qlInterestRateIndexFixingDate($W$9,AB403,trigger),TRUE,trigger)</f>
        <v>1.5571719002296492E-2</v>
      </c>
      <c r="AH403" s="52">
        <f t="shared" si="38"/>
        <v>-1.0137969855120166</v>
      </c>
      <c r="AI403" s="52">
        <f t="shared" si="39"/>
        <v>1.0065531658072076</v>
      </c>
      <c r="BG403" s="102">
        <f>_xll.qlCalendarAdvance(calendar,BG402,"1D",,,trigger)</f>
        <v>42846</v>
      </c>
      <c r="BH403" s="71">
        <f>_xll.qlTenorBasisForwardRate($W$17,BG403,_xll.ohTrigger(trigger,$W$24))</f>
        <v>1.0961798600871342E-3</v>
      </c>
      <c r="BI403" s="71">
        <f>_xll.qlTenorBasisForwardRate($W$17,BG403,_xll.ohTrigger(trigger,$W$24))*_xll.qlInterpolationInterpolate($AI$1,BG403,,trigger)</f>
        <v>1.0588745630476905E-3</v>
      </c>
      <c r="BJ403" s="71">
        <f>_xll.qlIndexFixing($W$9,_xll.qlInterestRateIndexFixingDate($W$9,BG403,trigger),TRUE,trigger)</f>
        <v>1.0534324949942572E-3</v>
      </c>
      <c r="BK403" s="1">
        <f t="shared" si="42"/>
        <v>-5.4420680534333649E-6</v>
      </c>
    </row>
    <row r="404" spans="26:63" x14ac:dyDescent="0.2">
      <c r="Z404" s="1">
        <f t="shared" si="40"/>
        <v>401</v>
      </c>
      <c r="AA404" s="44" t="str">
        <f t="shared" si="41"/>
        <v>401M</v>
      </c>
      <c r="AB404" s="45">
        <f>_xll.qlCalendarAdvance(calendar,$AB$3,AA404,,,trigger)</f>
        <v>54484</v>
      </c>
      <c r="AC404" s="45">
        <f>_xll.qlInterestRateIndexMaturity($W$9,AB404,trigger)</f>
        <v>54668</v>
      </c>
      <c r="AD404" s="49">
        <f>_xll.qlTenorBasisValue($W$17,AB404,_xll.ohTrigger(trigger,$W$24))</f>
        <v>2.2591910927901215E-4</v>
      </c>
      <c r="AE404" s="49">
        <f>_xll.qlTenorBasisForwardRate($W$17,AB404,_xll.ohTrigger(trigger,$W$24))</f>
        <v>1.5470527248535305E-2</v>
      </c>
      <c r="AF404" s="49">
        <f>_xll.qlTenorBasisForwardRate2($W$17,AB404,AC404,_xll.ohTrigger(trigger,$W$24))</f>
        <v>1.5470527248535305E-2</v>
      </c>
      <c r="AG404" s="49">
        <f>_xll.qlIndexFixing($W$9,_xll.qlInterestRateIndexFixingDate($W$9,AB404,trigger),TRUE,trigger)</f>
        <v>1.5565663340607799E-2</v>
      </c>
      <c r="AH404" s="52">
        <f t="shared" si="38"/>
        <v>-0.95136092072494605</v>
      </c>
      <c r="AI404" s="52">
        <f t="shared" si="39"/>
        <v>1.0061495054786516</v>
      </c>
      <c r="BG404" s="102">
        <f>_xll.qlCalendarAdvance(calendar,BG403,"1D",,,trigger)</f>
        <v>42849</v>
      </c>
      <c r="BH404" s="71">
        <f>_xll.qlTenorBasisForwardRate($W$17,BG404,_xll.ohTrigger(trigger,$W$24))</f>
        <v>1.1041596243123158E-3</v>
      </c>
      <c r="BI404" s="71">
        <f>_xll.qlTenorBasisForwardRate($W$17,BG404,_xll.ohTrigger(trigger,$W$24))*_xll.qlInterpolationInterpolate($AI$1,BG404,,trigger)</f>
        <v>1.0636156148147405E-3</v>
      </c>
      <c r="BJ404" s="71">
        <f>_xll.qlIndexFixing($W$9,_xll.qlInterestRateIndexFixingDate($W$9,BG404,trigger),TRUE,trigger)</f>
        <v>1.0576449068422185E-3</v>
      </c>
      <c r="BK404" s="1">
        <f t="shared" si="42"/>
        <v>-5.9707079725220772E-6</v>
      </c>
    </row>
    <row r="405" spans="26:63" x14ac:dyDescent="0.2">
      <c r="Z405" s="1">
        <f t="shared" si="40"/>
        <v>402</v>
      </c>
      <c r="AA405" s="44" t="str">
        <f t="shared" si="41"/>
        <v>402M</v>
      </c>
      <c r="AB405" s="45">
        <f>_xll.qlCalendarAdvance(calendar,$AB$3,AA405,,,trigger)</f>
        <v>54515</v>
      </c>
      <c r="AC405" s="45">
        <f>_xll.qlInterestRateIndexMaturity($W$9,AB405,trigger)</f>
        <v>54700</v>
      </c>
      <c r="AD405" s="49">
        <f>_xll.qlTenorBasisValue($W$17,AB405,_xll.ohTrigger(trigger,$W$24))</f>
        <v>2.251542057120983E-4</v>
      </c>
      <c r="AE405" s="49">
        <f>_xll.qlTenorBasisForwardRate($W$17,AB405,_xll.ohTrigger(trigger,$W$24))</f>
        <v>1.5469512051256452E-2</v>
      </c>
      <c r="AF405" s="49">
        <f>_xll.qlTenorBasisForwardRate2($W$17,AB405,AC405,_xll.ohTrigger(trigger,$W$24))</f>
        <v>1.5469512051256452E-2</v>
      </c>
      <c r="AG405" s="49">
        <f>_xll.qlIndexFixing($W$9,_xll.qlInterestRateIndexFixingDate($W$9,AB405,trigger),TRUE,trigger)</f>
        <v>1.5557818192274775E-2</v>
      </c>
      <c r="AH405" s="52">
        <f t="shared" si="38"/>
        <v>-0.88306141018323558</v>
      </c>
      <c r="AI405" s="52">
        <f t="shared" si="39"/>
        <v>1.0057083986053168</v>
      </c>
      <c r="BG405" s="102">
        <f>_xll.qlCalendarAdvance(calendar,BG404,"1D",,,trigger)</f>
        <v>42850</v>
      </c>
      <c r="BH405" s="71">
        <f>_xll.qlTenorBasisForwardRate($W$17,BG405,_xll.ohTrigger(trigger,$W$24))</f>
        <v>1.1084250601655823E-3</v>
      </c>
      <c r="BI405" s="71">
        <f>_xll.qlTenorBasisForwardRate($W$17,BG405,_xll.ohTrigger(trigger,$W$24))*_xll.qlInterpolationInterpolate($AI$1,BG405,,trigger)</f>
        <v>1.0667315578162199E-3</v>
      </c>
      <c r="BJ405" s="71">
        <f>_xll.qlIndexFixing($W$9,_xll.qlInterestRateIndexFixingDate($W$9,BG405,trigger),TRUE,trigger)</f>
        <v>1.060935368399652E-3</v>
      </c>
      <c r="BK405" s="1">
        <f t="shared" si="42"/>
        <v>-5.7961894165679036E-6</v>
      </c>
    </row>
    <row r="406" spans="26:63" x14ac:dyDescent="0.2">
      <c r="Z406" s="1">
        <f t="shared" si="40"/>
        <v>403</v>
      </c>
      <c r="AA406" s="44" t="str">
        <f t="shared" si="41"/>
        <v>403M</v>
      </c>
      <c r="AB406" s="45">
        <f>_xll.qlCalendarAdvance(calendar,$AB$3,AA406,,,trigger)</f>
        <v>54546</v>
      </c>
      <c r="AC406" s="45">
        <f>_xll.qlInterestRateIndexMaturity($W$9,AB406,trigger)</f>
        <v>54730</v>
      </c>
      <c r="AD406" s="49">
        <f>_xll.qlTenorBasisValue($W$17,AB406,_xll.ohTrigger(trigger,$W$24))</f>
        <v>2.2439967097688003E-4</v>
      </c>
      <c r="AE406" s="49">
        <f>_xll.qlTenorBasisForwardRate($W$17,AB406,_xll.ohTrigger(trigger,$W$24))</f>
        <v>1.5467393511619257E-2</v>
      </c>
      <c r="AF406" s="49">
        <f>_xll.qlTenorBasisForwardRate2($W$17,AB406,AC406,_xll.ohTrigger(trigger,$W$24))</f>
        <v>1.5467393511619257E-2</v>
      </c>
      <c r="AG406" s="49">
        <f>_xll.qlIndexFixing($W$9,_xll.qlInterestRateIndexFixingDate($W$9,AB406,trigger),TRUE,trigger)</f>
        <v>1.5548927177121854E-2</v>
      </c>
      <c r="AH406" s="52">
        <f t="shared" si="38"/>
        <v>-0.8153366550259743</v>
      </c>
      <c r="AI406" s="52">
        <f t="shared" si="39"/>
        <v>1.0052713254784233</v>
      </c>
      <c r="BG406" s="102">
        <f>_xll.qlCalendarAdvance(calendar,BG405,"1D",,,trigger)</f>
        <v>42851</v>
      </c>
      <c r="BH406" s="71">
        <f>_xll.qlTenorBasisForwardRate($W$17,BG406,_xll.ohTrigger(trigger,$W$24))</f>
        <v>1.1127060473373333E-3</v>
      </c>
      <c r="BI406" s="71">
        <f>_xll.qlTenorBasisForwardRate($W$17,BG406,_xll.ohTrigger(trigger,$W$24))*_xll.qlInterpolationInterpolate($AI$1,BG406,,trigger)</f>
        <v>1.0698548117357514E-3</v>
      </c>
      <c r="BJ406" s="71">
        <f>_xll.qlIndexFixing($W$9,_xll.qlInterestRateIndexFixingDate($W$9,BG406,trigger),TRUE,trigger)</f>
        <v>1.0643614169094614E-3</v>
      </c>
      <c r="BK406" s="1">
        <f t="shared" si="42"/>
        <v>-5.4933948262900125E-6</v>
      </c>
    </row>
    <row r="407" spans="26:63" x14ac:dyDescent="0.2">
      <c r="Z407" s="1">
        <f t="shared" si="40"/>
        <v>404</v>
      </c>
      <c r="AA407" s="44" t="str">
        <f t="shared" si="41"/>
        <v>404M</v>
      </c>
      <c r="AB407" s="45">
        <f>_xll.qlCalendarAdvance(calendar,$AB$3,AA407,,,trigger)</f>
        <v>54576</v>
      </c>
      <c r="AC407" s="45">
        <f>_xll.qlInterestRateIndexMaturity($W$9,AB407,trigger)</f>
        <v>54759</v>
      </c>
      <c r="AD407" s="49">
        <f>_xll.qlTenorBasisValue($W$17,AB407,_xll.ohTrigger(trigger,$W$24))</f>
        <v>2.2367922179356362E-4</v>
      </c>
      <c r="AE407" s="49">
        <f>_xll.qlTenorBasisForwardRate($W$17,AB407,_xll.ohTrigger(trigger,$W$24))</f>
        <v>1.5464862560267518E-2</v>
      </c>
      <c r="AF407" s="49">
        <f>_xll.qlTenorBasisForwardRate2($W$17,AB407,AC407,_xll.ohTrigger(trigger,$W$24))</f>
        <v>1.5464862560267518E-2</v>
      </c>
      <c r="AG407" s="49">
        <f>_xll.qlIndexFixing($W$9,_xll.qlInterestRateIndexFixingDate($W$9,AB407,trigger),TRUE,trigger)</f>
        <v>1.5539698445507047E-2</v>
      </c>
      <c r="AH407" s="52">
        <f t="shared" si="38"/>
        <v>-0.74835885239529776</v>
      </c>
      <c r="AI407" s="52">
        <f t="shared" si="39"/>
        <v>1.0048390915178127</v>
      </c>
      <c r="BG407" s="102">
        <f>_xll.qlCalendarAdvance(calendar,BG406,"1D",,,trigger)</f>
        <v>42852</v>
      </c>
      <c r="BH407" s="71">
        <f>_xll.qlTenorBasisForwardRate($W$17,BG407,_xll.ohTrigger(trigger,$W$24))</f>
        <v>1.1170025509531702E-3</v>
      </c>
      <c r="BI407" s="71">
        <f>_xll.qlTenorBasisForwardRate($W$17,BG407,_xll.ohTrigger(trigger,$W$24))*_xll.qlInterpolationInterpolate($AI$1,BG407,,trigger)</f>
        <v>1.0729853012830576E-3</v>
      </c>
      <c r="BJ407" s="71">
        <f>_xll.qlIndexFixing($W$9,_xll.qlInterestRateIndexFixingDate($W$9,BG407,trigger),TRUE,trigger)</f>
        <v>1.0679347316787859E-3</v>
      </c>
      <c r="BK407" s="1">
        <f t="shared" si="42"/>
        <v>-5.0505696042716687E-6</v>
      </c>
    </row>
    <row r="408" spans="26:63" x14ac:dyDescent="0.2">
      <c r="Z408" s="1">
        <f t="shared" si="40"/>
        <v>405</v>
      </c>
      <c r="AA408" s="44" t="str">
        <f t="shared" si="41"/>
        <v>405M</v>
      </c>
      <c r="AB408" s="45">
        <f>_xll.qlCalendarAdvance(calendar,$AB$3,AA408,,,trigger)</f>
        <v>54606</v>
      </c>
      <c r="AC408" s="45">
        <f>_xll.qlInterestRateIndexMaturity($W$9,AB408,trigger)</f>
        <v>54791</v>
      </c>
      <c r="AD408" s="49">
        <f>_xll.qlTenorBasisValue($W$17,AB408,_xll.ohTrigger(trigger,$W$24))</f>
        <v>2.2296823668251488E-4</v>
      </c>
      <c r="AE408" s="49">
        <f>_xll.qlTenorBasisForwardRate($W$17,AB408,_xll.ohTrigger(trigger,$W$24))</f>
        <v>1.546268407295002E-2</v>
      </c>
      <c r="AF408" s="49">
        <f>_xll.qlTenorBasisForwardRate2($W$17,AB408,AC408,_xll.ohTrigger(trigger,$W$24))</f>
        <v>1.546268407295002E-2</v>
      </c>
      <c r="AG408" s="49">
        <f>_xll.qlIndexFixing($W$9,_xll.qlInterestRateIndexFixingDate($W$9,AB408,trigger),TRUE,trigger)</f>
        <v>1.5530325378876801E-2</v>
      </c>
      <c r="AH408" s="52">
        <f t="shared" si="38"/>
        <v>-0.67641305926780659</v>
      </c>
      <c r="AI408" s="52">
        <f t="shared" si="39"/>
        <v>1.0043744867066844</v>
      </c>
      <c r="BG408" s="102">
        <f>_xll.qlCalendarAdvance(calendar,BG407,"1D",,,trigger)</f>
        <v>42853</v>
      </c>
      <c r="BH408" s="71">
        <f>_xll.qlTenorBasisForwardRate($W$17,BG408,_xll.ohTrigger(trigger,$W$24))</f>
        <v>1.1285618218752479E-3</v>
      </c>
      <c r="BI408" s="71">
        <f>_xll.qlTenorBasisForwardRate($W$17,BG408,_xll.ohTrigger(trigger,$W$24))*_xll.qlInterpolationInterpolate($AI$1,BG408,,trigger)</f>
        <v>1.0830781545514289E-3</v>
      </c>
      <c r="BJ408" s="71">
        <f>_xll.qlIndexFixing($W$9,_xll.qlInterestRateIndexFixingDate($W$9,BG408,trigger),TRUE,trigger)</f>
        <v>1.0794886977844925E-3</v>
      </c>
      <c r="BK408" s="1">
        <f t="shared" si="42"/>
        <v>-3.5894567669363629E-6</v>
      </c>
    </row>
    <row r="409" spans="26:63" x14ac:dyDescent="0.2">
      <c r="Z409" s="1">
        <f t="shared" si="40"/>
        <v>406</v>
      </c>
      <c r="AA409" s="44" t="str">
        <f t="shared" si="41"/>
        <v>406M</v>
      </c>
      <c r="AB409" s="45">
        <f>_xll.qlCalendarAdvance(calendar,$AB$3,AA409,,,trigger)</f>
        <v>54637</v>
      </c>
      <c r="AC409" s="45">
        <f>_xll.qlInterestRateIndexMaturity($W$9,AB409,trigger)</f>
        <v>54821</v>
      </c>
      <c r="AD409" s="49">
        <f>_xll.qlTenorBasisValue($W$17,AB409,_xll.ohTrigger(trigger,$W$24))</f>
        <v>2.2224336808371602E-4</v>
      </c>
      <c r="AE409" s="49">
        <f>_xll.qlTenorBasisForwardRate($W$17,AB409,_xll.ohTrigger(trigger,$W$24))</f>
        <v>1.545907336741696E-2</v>
      </c>
      <c r="AF409" s="49">
        <f>_xll.qlTenorBasisForwardRate2($W$17,AB409,AC409,_xll.ohTrigger(trigger,$W$24))</f>
        <v>1.545907336741696E-2</v>
      </c>
      <c r="AG409" s="49">
        <f>_xll.qlIndexFixing($W$9,_xll.qlInterestRateIndexFixingDate($W$9,AB409,trigger),TRUE,trigger)</f>
        <v>1.5519475973582456E-2</v>
      </c>
      <c r="AH409" s="52">
        <f t="shared" si="38"/>
        <v>-0.60402606165495598</v>
      </c>
      <c r="AI409" s="52">
        <f t="shared" si="39"/>
        <v>1.0039072591694147</v>
      </c>
      <c r="BG409" s="102">
        <f>_xll.qlCalendarAdvance(calendar,BG408,"1D",,,trigger)</f>
        <v>42857</v>
      </c>
      <c r="BH409" s="71">
        <f>_xll.qlTenorBasisForwardRate($W$17,BG409,_xll.ohTrigger(trigger,$W$24))</f>
        <v>1.141156675889326E-3</v>
      </c>
      <c r="BI409" s="71">
        <f>_xll.qlTenorBasisForwardRate($W$17,BG409,_xll.ohTrigger(trigger,$W$24))*_xll.qlInterpolationInterpolate($AI$1,BG409,,trigger)</f>
        <v>1.0910766541050165E-3</v>
      </c>
      <c r="BJ409" s="71">
        <f>_xll.qlIndexFixing($W$9,_xll.qlInterestRateIndexFixingDate($W$9,BG409,trigger),TRUE,trigger)</f>
        <v>1.0910766541050165E-3</v>
      </c>
      <c r="BK409" s="1">
        <f t="shared" si="42"/>
        <v>0</v>
      </c>
    </row>
    <row r="410" spans="26:63" x14ac:dyDescent="0.2">
      <c r="Z410" s="1">
        <f t="shared" si="40"/>
        <v>407</v>
      </c>
      <c r="AA410" s="44" t="str">
        <f t="shared" si="41"/>
        <v>407M</v>
      </c>
      <c r="AB410" s="45">
        <f>_xll.qlCalendarAdvance(calendar,$AB$3,AA410,,,trigger)</f>
        <v>54668</v>
      </c>
      <c r="AC410" s="45">
        <f>_xll.qlInterestRateIndexMaturity($W$9,AB410,trigger)</f>
        <v>54849</v>
      </c>
      <c r="AD410" s="49">
        <f>_xll.qlTenorBasisValue($W$17,AB410,_xll.ohTrigger(trigger,$W$24))</f>
        <v>2.215283479675315E-4</v>
      </c>
      <c r="AE410" s="49">
        <f>_xll.qlTenorBasisForwardRate($W$17,AB410,_xll.ohTrigger(trigger,$W$24))</f>
        <v>1.5454441219925273E-2</v>
      </c>
      <c r="AF410" s="49">
        <f>_xll.qlTenorBasisForwardRate2($W$17,AB410,AC410,_xll.ohTrigger(trigger,$W$24))</f>
        <v>1.5454441219925273E-2</v>
      </c>
      <c r="AG410" s="49">
        <f>_xll.qlIndexFixing($W$9,_xll.qlInterestRateIndexFixingDate($W$9,AB410,trigger),TRUE,trigger)</f>
        <v>1.5507692709122715E-2</v>
      </c>
      <c r="AH410" s="52">
        <f t="shared" si="38"/>
        <v>-0.53251489197441926</v>
      </c>
      <c r="AI410" s="52">
        <f t="shared" si="39"/>
        <v>1.0034457078350258</v>
      </c>
      <c r="BG410" s="102">
        <f>_xll.qlCalendarAdvance(calendar,BG409,"1D",,,trigger)</f>
        <v>42858</v>
      </c>
      <c r="BH410" s="71">
        <f>_xll.qlTenorBasisForwardRate($W$17,BG410,_xll.ohTrigger(trigger,$W$24))</f>
        <v>1.1455526584264429E-3</v>
      </c>
      <c r="BI410" s="71">
        <f>_xll.qlTenorBasisForwardRate($W$17,BG410,_xll.ohTrigger(trigger,$W$24))*_xll.qlInterpolationInterpolate($AI$1,BG410,,trigger)</f>
        <v>1.0967053185779695E-3</v>
      </c>
      <c r="BJ410" s="71">
        <f>_xll.qlIndexFixing($W$9,_xll.qlInterestRateIndexFixingDate($W$9,BG410,trigger),TRUE,trigger)</f>
        <v>1.0957896075868424E-3</v>
      </c>
      <c r="BK410" s="1">
        <f t="shared" si="42"/>
        <v>-9.1571099112707117E-7</v>
      </c>
    </row>
    <row r="411" spans="26:63" x14ac:dyDescent="0.2">
      <c r="Z411" s="1">
        <f t="shared" si="40"/>
        <v>408</v>
      </c>
      <c r="AA411" s="44" t="str">
        <f t="shared" si="41"/>
        <v>408M</v>
      </c>
      <c r="AB411" s="45">
        <f>_xll.qlCalendarAdvance(calendar,$AB$3,AA411,,,trigger)</f>
        <v>54700</v>
      </c>
      <c r="AC411" s="45">
        <f>_xll.qlInterestRateIndexMaturity($W$9,AB411,trigger)</f>
        <v>54882</v>
      </c>
      <c r="AD411" s="49">
        <f>_xll.qlTenorBasisValue($W$17,AB411,_xll.ohTrigger(trigger,$W$24))</f>
        <v>2.2080045684360627E-4</v>
      </c>
      <c r="AE411" s="49">
        <f>_xll.qlTenorBasisForwardRate($W$17,AB411,_xll.ohTrigger(trigger,$W$24))</f>
        <v>1.5450170098083291E-2</v>
      </c>
      <c r="AF411" s="49">
        <f>_xll.qlTenorBasisForwardRate2($W$17,AB411,AC411,_xll.ohTrigger(trigger,$W$24))</f>
        <v>1.5450170098083291E-2</v>
      </c>
      <c r="AG411" s="49">
        <f>_xll.qlIndexFixing($W$9,_xll.qlInterestRateIndexFixingDate($W$9,AB411,trigger),TRUE,trigger)</f>
        <v>1.549536940575885E-2</v>
      </c>
      <c r="AH411" s="52">
        <f t="shared" si="38"/>
        <v>-0.45199307675559619</v>
      </c>
      <c r="AI411" s="52">
        <f t="shared" si="39"/>
        <v>1.0029254893239763</v>
      </c>
      <c r="BG411" s="102">
        <f>_xll.qlCalendarAdvance(calendar,BG410,"1D",,,trigger)</f>
        <v>42859</v>
      </c>
      <c r="BH411" s="71">
        <f>_xll.qlTenorBasisForwardRate($W$17,BG411,_xll.ohTrigger(trigger,$W$24))</f>
        <v>1.1548857017262108E-3</v>
      </c>
      <c r="BI411" s="71">
        <f>_xll.qlTenorBasisForwardRate($W$17,BG411,_xll.ohTrigger(trigger,$W$24))*_xll.qlInterpolationInterpolate($AI$1,BG411,,trigger)</f>
        <v>1.1070776086449202E-3</v>
      </c>
      <c r="BJ411" s="71">
        <f>_xll.qlIndexFixing($W$9,_xll.qlInterestRateIndexFixingDate($W$9,BG411,trigger),TRUE,trigger)</f>
        <v>1.1060736957466749E-3</v>
      </c>
      <c r="BK411" s="1">
        <f t="shared" si="42"/>
        <v>-1.0039128982453505E-6</v>
      </c>
    </row>
    <row r="412" spans="26:63" x14ac:dyDescent="0.2">
      <c r="Z412" s="1">
        <f t="shared" si="40"/>
        <v>409</v>
      </c>
      <c r="AA412" s="44" t="str">
        <f t="shared" si="41"/>
        <v>409M</v>
      </c>
      <c r="AB412" s="45">
        <f>_xll.qlCalendarAdvance(calendar,$AB$3,AA412,,,trigger)</f>
        <v>54729</v>
      </c>
      <c r="AC412" s="45">
        <f>_xll.qlInterestRateIndexMaturity($W$9,AB412,trigger)</f>
        <v>54910</v>
      </c>
      <c r="AD412" s="49">
        <f>_xll.qlTenorBasisValue($W$17,AB412,_xll.ohTrigger(trigger,$W$24))</f>
        <v>2.2014963530560451E-4</v>
      </c>
      <c r="AE412" s="49">
        <f>_xll.qlTenorBasisForwardRate($W$17,AB412,_xll.ohTrigger(trigger,$W$24))</f>
        <v>1.544533524677672E-2</v>
      </c>
      <c r="AF412" s="49">
        <f>_xll.qlTenorBasisForwardRate2($W$17,AB412,AC412,_xll.ohTrigger(trigger,$W$24))</f>
        <v>1.544533524677672E-2</v>
      </c>
      <c r="AG412" s="49">
        <f>_xll.qlIndexFixing($W$9,_xll.qlInterestRateIndexFixingDate($W$9,AB412,trigger),TRUE,trigger)</f>
        <v>1.5483324307589173E-2</v>
      </c>
      <c r="AH412" s="52">
        <f t="shared" si="38"/>
        <v>-0.37989060812452724</v>
      </c>
      <c r="AI412" s="52">
        <f t="shared" si="39"/>
        <v>1.0024595814985875</v>
      </c>
      <c r="BG412" s="102">
        <f>_xll.qlCalendarAdvance(calendar,BG411,"1D",,,trigger)</f>
        <v>42860</v>
      </c>
      <c r="BH412" s="71">
        <f>_xll.qlTenorBasisForwardRate($W$17,BG412,_xll.ohTrigger(trigger,$W$24))</f>
        <v>1.1568560130816624E-3</v>
      </c>
      <c r="BI412" s="71">
        <f>_xll.qlTenorBasisForwardRate($W$17,BG412,_xll.ohTrigger(trigger,$W$24))*_xll.qlInterpolationInterpolate($AI$1,BG412,,trigger)</f>
        <v>1.1104060238908548E-3</v>
      </c>
      <c r="BJ412" s="71">
        <f>_xll.qlIndexFixing($W$9,_xll.qlInterestRateIndexFixingDate($W$9,BG412,trigger),TRUE,trigger)</f>
        <v>1.1085094412274083E-3</v>
      </c>
      <c r="BK412" s="1">
        <f t="shared" si="42"/>
        <v>-1.8965826634465E-6</v>
      </c>
    </row>
    <row r="413" spans="26:63" x14ac:dyDescent="0.2">
      <c r="Z413" s="1">
        <f t="shared" si="40"/>
        <v>410</v>
      </c>
      <c r="AA413" s="44" t="str">
        <f t="shared" si="41"/>
        <v>410M</v>
      </c>
      <c r="AB413" s="45">
        <f>_xll.qlCalendarAdvance(calendar,$AB$3,AA413,,,trigger)</f>
        <v>54759</v>
      </c>
      <c r="AC413" s="45">
        <f>_xll.qlInterestRateIndexMaturity($W$9,AB413,trigger)</f>
        <v>54941</v>
      </c>
      <c r="AD413" s="49">
        <f>_xll.qlTenorBasisValue($W$17,AB413,_xll.ohTrigger(trigger,$W$24))</f>
        <v>2.1948509361229709E-4</v>
      </c>
      <c r="AE413" s="49">
        <f>_xll.qlTenorBasisForwardRate($W$17,AB413,_xll.ohTrigger(trigger,$W$24))</f>
        <v>1.5440321583398198E-2</v>
      </c>
      <c r="AF413" s="49">
        <f>_xll.qlTenorBasisForwardRate2($W$17,AB413,AC413,_xll.ohTrigger(trigger,$W$24))</f>
        <v>1.5440321583398198E-2</v>
      </c>
      <c r="AG413" s="49">
        <f>_xll.qlIndexFixing($W$9,_xll.qlInterestRateIndexFixingDate($W$9,AB413,trigger),TRUE,trigger)</f>
        <v>1.5470435588416173E-2</v>
      </c>
      <c r="AH413" s="52">
        <f t="shared" si="38"/>
        <v>-0.3011400501797511</v>
      </c>
      <c r="AI413" s="52">
        <f t="shared" si="39"/>
        <v>1.0019503483042966</v>
      </c>
      <c r="BG413" s="102">
        <f>_xll.qlCalendarAdvance(calendar,BG412,"1D",,,trigger)</f>
        <v>42863</v>
      </c>
      <c r="BH413" s="71">
        <f>_xll.qlTenorBasisForwardRate($W$17,BG413,_xll.ohTrigger(trigger,$W$24))</f>
        <v>1.1677601333389158E-3</v>
      </c>
      <c r="BI413" s="71">
        <f>_xll.qlTenorBasisForwardRate($W$17,BG413,_xll.ohTrigger(trigger,$W$24))*_xll.qlInterpolationInterpolate($AI$1,BG413,,trigger)</f>
        <v>1.1252320351775895E-3</v>
      </c>
      <c r="BJ413" s="71">
        <f>_xll.qlIndexFixing($W$9,_xll.qlInterestRateIndexFixingDate($W$9,BG413,trigger),TRUE,trigger)</f>
        <v>1.1222095248890039E-3</v>
      </c>
      <c r="BK413" s="1">
        <f t="shared" si="42"/>
        <v>-3.0225102885855695E-6</v>
      </c>
    </row>
    <row r="414" spans="26:63" x14ac:dyDescent="0.2">
      <c r="Z414" s="1">
        <f t="shared" si="40"/>
        <v>411</v>
      </c>
      <c r="AA414" s="44" t="str">
        <f t="shared" si="41"/>
        <v>411M</v>
      </c>
      <c r="AB414" s="45">
        <f>_xll.qlCalendarAdvance(calendar,$AB$3,AA414,,,trigger)</f>
        <v>54791</v>
      </c>
      <c r="AC414" s="45">
        <f>_xll.qlInterestRateIndexMaturity($W$9,AB414,trigger)</f>
        <v>54973</v>
      </c>
      <c r="AD414" s="49">
        <f>_xll.qlTenorBasisValue($W$17,AB414,_xll.ohTrigger(trigger,$W$24))</f>
        <v>2.1878590070055086E-4</v>
      </c>
      <c r="AE414" s="49">
        <f>_xll.qlTenorBasisForwardRate($W$17,AB414,_xll.ohTrigger(trigger,$W$24))</f>
        <v>1.543415615445499E-2</v>
      </c>
      <c r="AF414" s="49">
        <f>_xll.qlTenorBasisForwardRate2($W$17,AB414,AC414,_xll.ohTrigger(trigger,$W$24))</f>
        <v>1.543415615445499E-2</v>
      </c>
      <c r="AG414" s="49">
        <f>_xll.qlIndexFixing($W$9,_xll.qlInterestRateIndexFixingDate($W$9,AB414,trigger),TRUE,trigger)</f>
        <v>1.545583348536375E-2</v>
      </c>
      <c r="AH414" s="52">
        <f t="shared" si="38"/>
        <v>-0.21677330908759923</v>
      </c>
      <c r="AI414" s="52">
        <f t="shared" si="39"/>
        <v>1.0014045037961148</v>
      </c>
      <c r="BG414" s="102">
        <f>_xll.qlCalendarAdvance(calendar,BG413,"1D",,,trigger)</f>
        <v>42864</v>
      </c>
      <c r="BH414" s="71">
        <f>_xll.qlTenorBasisForwardRate($W$17,BG414,_xll.ohTrigger(trigger,$W$24))</f>
        <v>1.1722468686578438E-3</v>
      </c>
      <c r="BI414" s="71">
        <f>_xll.qlTenorBasisForwardRate($W$17,BG414,_xll.ohTrigger(trigger,$W$24))*_xll.qlInterpolationInterpolate($AI$1,BG414,,trigger)</f>
        <v>1.1310141912774642E-3</v>
      </c>
      <c r="BJ414" s="71">
        <f>_xll.qlIndexFixing($W$9,_xll.qlInterestRateIndexFixingDate($W$9,BG414,trigger),TRUE,trigger)</f>
        <v>1.1279809329348255E-3</v>
      </c>
      <c r="BK414" s="1">
        <f t="shared" si="42"/>
        <v>-3.0332583426386731E-6</v>
      </c>
    </row>
    <row r="415" spans="26:63" x14ac:dyDescent="0.2">
      <c r="Z415" s="1">
        <f t="shared" si="40"/>
        <v>412</v>
      </c>
      <c r="AA415" s="44" t="str">
        <f t="shared" si="41"/>
        <v>412M</v>
      </c>
      <c r="AB415" s="45">
        <f>_xll.qlCalendarAdvance(calendar,$AB$3,AA415,,,trigger)</f>
        <v>54821</v>
      </c>
      <c r="AC415" s="45">
        <f>_xll.qlInterestRateIndexMaturity($W$9,AB415,trigger)</f>
        <v>55002</v>
      </c>
      <c r="AD415" s="49">
        <f>_xll.qlTenorBasisValue($W$17,AB415,_xll.ohTrigger(trigger,$W$24))</f>
        <v>2.1813933869254683E-4</v>
      </c>
      <c r="AE415" s="49">
        <f>_xll.qlTenorBasisForwardRate($W$17,AB415,_xll.ohTrigger(trigger,$W$24))</f>
        <v>1.5427632205731253E-2</v>
      </c>
      <c r="AF415" s="49">
        <f>_xll.qlTenorBasisForwardRate2($W$17,AB415,AC415,_xll.ohTrigger(trigger,$W$24))</f>
        <v>1.5427632205731253E-2</v>
      </c>
      <c r="AG415" s="49">
        <f>_xll.qlIndexFixing($W$9,_xll.qlInterestRateIndexFixingDate($W$9,AB415,trigger),TRUE,trigger)</f>
        <v>1.5441373905556147E-2</v>
      </c>
      <c r="AH415" s="52">
        <f t="shared" si="38"/>
        <v>-0.13741699824893622</v>
      </c>
      <c r="AI415" s="52">
        <f t="shared" si="39"/>
        <v>1.0008907199524621</v>
      </c>
      <c r="BG415" s="102">
        <f>_xll.qlCalendarAdvance(calendar,BG414,"1D",,,trigger)</f>
        <v>42865</v>
      </c>
      <c r="BH415" s="71">
        <f>_xll.qlTenorBasisForwardRate($W$17,BG415,_xll.ohTrigger(trigger,$W$24))</f>
        <v>1.1767485914732333E-3</v>
      </c>
      <c r="BI415" s="71">
        <f>_xll.qlTenorBasisForwardRate($W$17,BG415,_xll.ohTrigger(trigger,$W$24))*_xll.qlInterpolationInterpolate($AI$1,BG415,,trigger)</f>
        <v>1.1368219935308304E-3</v>
      </c>
      <c r="BJ415" s="71">
        <f>_xll.qlIndexFixing($W$9,_xll.qlInterestRateIndexFixingDate($W$9,BG415,trigger),TRUE,trigger)</f>
        <v>1.1338865369610622E-3</v>
      </c>
      <c r="BK415" s="1">
        <f t="shared" si="42"/>
        <v>-2.9354565697682373E-6</v>
      </c>
    </row>
    <row r="416" spans="26:63" x14ac:dyDescent="0.2">
      <c r="Z416" s="1">
        <f t="shared" si="40"/>
        <v>413</v>
      </c>
      <c r="AA416" s="44" t="str">
        <f t="shared" si="41"/>
        <v>413M</v>
      </c>
      <c r="AB416" s="45">
        <f>_xll.qlCalendarAdvance(calendar,$AB$3,AA416,,,trigger)</f>
        <v>54849</v>
      </c>
      <c r="AC416" s="45">
        <f>_xll.qlInterestRateIndexMaturity($W$9,AB416,trigger)</f>
        <v>55033</v>
      </c>
      <c r="AD416" s="49">
        <f>_xll.qlTenorBasisValue($W$17,AB416,_xll.ohTrigger(trigger,$W$24))</f>
        <v>2.1754358019807353E-4</v>
      </c>
      <c r="AE416" s="49">
        <f>_xll.qlTenorBasisForwardRate($W$17,AB416,_xll.ohTrigger(trigger,$W$24))</f>
        <v>1.5421889017557306E-2</v>
      </c>
      <c r="AF416" s="49">
        <f>_xll.qlTenorBasisForwardRate2($W$17,AB416,AC416,_xll.ohTrigger(trigger,$W$24))</f>
        <v>1.5421889017557306E-2</v>
      </c>
      <c r="AG416" s="49">
        <f>_xll.qlIndexFixing($W$9,_xll.qlInterestRateIndexFixingDate($W$9,AB416,trigger),TRUE,trigger)</f>
        <v>1.5427531208483079E-2</v>
      </c>
      <c r="AH416" s="52">
        <f t="shared" si="38"/>
        <v>-5.6421909257736019E-2</v>
      </c>
      <c r="AI416" s="52">
        <f t="shared" si="39"/>
        <v>1.0003658560192821</v>
      </c>
      <c r="BG416" s="102">
        <f>_xll.qlCalendarAdvance(calendar,BG415,"1D",,,trigger)</f>
        <v>42866</v>
      </c>
      <c r="BH416" s="71">
        <f>_xll.qlTenorBasisForwardRate($W$17,BG416,_xll.ohTrigger(trigger,$W$24))</f>
        <v>1.1862836439242358E-3</v>
      </c>
      <c r="BI416" s="71">
        <f>_xll.qlTenorBasisForwardRate($W$17,BG416,_xll.ohTrigger(trigger,$W$24))*_xll.qlInterpolationInterpolate($AI$1,BG416,,trigger)</f>
        <v>1.1475098148916597E-3</v>
      </c>
      <c r="BJ416" s="71">
        <f>_xll.qlIndexFixing($W$9,_xll.qlInterestRateIndexFixingDate($W$9,BG416,trigger),TRUE,trigger)</f>
        <v>1.1453600864189206E-3</v>
      </c>
      <c r="BK416" s="1">
        <f t="shared" si="42"/>
        <v>-2.1497284727390632E-6</v>
      </c>
    </row>
    <row r="417" spans="26:63" x14ac:dyDescent="0.2">
      <c r="Z417" s="1">
        <f t="shared" si="40"/>
        <v>414</v>
      </c>
      <c r="AA417" s="44" t="str">
        <f t="shared" si="41"/>
        <v>414M</v>
      </c>
      <c r="AB417" s="45">
        <f>_xll.qlCalendarAdvance(calendar,$AB$3,AA417,,,trigger)</f>
        <v>54882</v>
      </c>
      <c r="AC417" s="45">
        <f>_xll.qlInterestRateIndexMaturity($W$9,AB417,trigger)</f>
        <v>55065</v>
      </c>
      <c r="AD417" s="49">
        <f>_xll.qlTenorBasisValue($W$17,AB417,_xll.ohTrigger(trigger,$W$24))</f>
        <v>2.1685085763688058E-4</v>
      </c>
      <c r="AE417" s="49">
        <f>_xll.qlTenorBasisForwardRate($W$17,AB417,_xll.ohTrigger(trigger,$W$24))</f>
        <v>1.5413594220720467E-2</v>
      </c>
      <c r="AF417" s="49">
        <f>_xll.qlTenorBasisForwardRate2($W$17,AB417,AC417,_xll.ohTrigger(trigger,$W$24))</f>
        <v>1.5413594220720467E-2</v>
      </c>
      <c r="AG417" s="49">
        <f>_xll.qlIndexFixing($W$9,_xll.qlInterestRateIndexFixingDate($W$9,AB417,trigger),TRUE,trigger)</f>
        <v>1.5410142825625936E-2</v>
      </c>
      <c r="AH417" s="52">
        <f t="shared" si="38"/>
        <v>3.4513950945315452E-2</v>
      </c>
      <c r="AI417" s="52">
        <f t="shared" si="39"/>
        <v>0.99977608109795102</v>
      </c>
      <c r="BG417" s="102">
        <f>_xll.qlCalendarAdvance(calendar,BG416,"1D",,,trigger)</f>
        <v>42867</v>
      </c>
      <c r="BH417" s="71">
        <f>_xll.qlTenorBasisForwardRate($W$17,BG417,_xll.ohTrigger(trigger,$W$24))</f>
        <v>1.1883107143464953E-3</v>
      </c>
      <c r="BI417" s="71">
        <f>_xll.qlTenorBasisForwardRate($W$17,BG417,_xll.ohTrigger(trigger,$W$24))*_xll.qlInterpolationInterpolate($AI$1,BG417,,trigger)</f>
        <v>1.150949442219507E-3</v>
      </c>
      <c r="BJ417" s="71">
        <f>_xll.qlIndexFixing($W$9,_xll.qlInterestRateIndexFixingDate($W$9,BG417,trigger),TRUE,trigger)</f>
        <v>1.1487737470649948E-3</v>
      </c>
      <c r="BK417" s="1">
        <f t="shared" si="42"/>
        <v>-2.1756951545121722E-6</v>
      </c>
    </row>
    <row r="418" spans="26:63" x14ac:dyDescent="0.2">
      <c r="Z418" s="1">
        <f t="shared" si="40"/>
        <v>415</v>
      </c>
      <c r="AA418" s="44" t="str">
        <f t="shared" si="41"/>
        <v>415M</v>
      </c>
      <c r="AB418" s="45">
        <f>_xll.qlCalendarAdvance(calendar,$AB$3,AA418,,,trigger)</f>
        <v>54910</v>
      </c>
      <c r="AC418" s="45">
        <f>_xll.qlInterestRateIndexMaturity($W$9,AB418,trigger)</f>
        <v>55094</v>
      </c>
      <c r="AD418" s="49">
        <f>_xll.qlTenorBasisValue($W$17,AB418,_xll.ohTrigger(trigger,$W$24))</f>
        <v>2.1627098668578371E-4</v>
      </c>
      <c r="AE418" s="49">
        <f>_xll.qlTenorBasisForwardRate($W$17,AB418,_xll.ohTrigger(trigger,$W$24))</f>
        <v>1.5406410797508601E-2</v>
      </c>
      <c r="AF418" s="49">
        <f>_xll.qlTenorBasisForwardRate2($W$17,AB418,AC418,_xll.ohTrigger(trigger,$W$24))</f>
        <v>1.5406410797508601E-2</v>
      </c>
      <c r="AG418" s="49">
        <f>_xll.qlIndexFixing($W$9,_xll.qlInterestRateIndexFixingDate($W$9,AB418,trigger),TRUE,trigger)</f>
        <v>1.5394839009107625E-2</v>
      </c>
      <c r="AH418" s="52">
        <f t="shared" si="38"/>
        <v>0.11571788400976599</v>
      </c>
      <c r="AI418" s="52">
        <f t="shared" si="39"/>
        <v>0.99924889784174464</v>
      </c>
      <c r="BG418" s="102">
        <f>_xll.qlCalendarAdvance(calendar,BG417,"1D",,,trigger)</f>
        <v>42870</v>
      </c>
      <c r="BH418" s="71">
        <f>_xll.qlTenorBasisForwardRate($W$17,BG418,_xll.ohTrigger(trigger,$W$24))</f>
        <v>1.1994805857067263E-3</v>
      </c>
      <c r="BI418" s="71">
        <f>_xll.qlTenorBasisForwardRate($W$17,BG418,_xll.ohTrigger(trigger,$W$24))*_xll.qlInterpolationInterpolate($AI$1,BG418,,trigger)</f>
        <v>1.1662462628941992E-3</v>
      </c>
      <c r="BJ418" s="71">
        <f>_xll.qlIndexFixing($W$9,_xll.qlInterestRateIndexFixingDate($W$9,BG418,trigger),TRUE,trigger)</f>
        <v>1.1649940763971604E-3</v>
      </c>
      <c r="BK418" s="1">
        <f t="shared" si="42"/>
        <v>-1.2521864970387129E-6</v>
      </c>
    </row>
    <row r="419" spans="26:63" x14ac:dyDescent="0.2">
      <c r="Z419" s="1">
        <f t="shared" si="40"/>
        <v>416</v>
      </c>
      <c r="AA419" s="44" t="str">
        <f t="shared" si="41"/>
        <v>416M</v>
      </c>
      <c r="AB419" s="45">
        <f>_xll.qlCalendarAdvance(calendar,$AB$3,AA419,,,trigger)</f>
        <v>54941</v>
      </c>
      <c r="AC419" s="45">
        <f>_xll.qlInterestRateIndexMaturity($W$9,AB419,trigger)</f>
        <v>55124</v>
      </c>
      <c r="AD419" s="49">
        <f>_xll.qlTenorBasisValue($W$17,AB419,_xll.ohTrigger(trigger,$W$24))</f>
        <v>2.1563732990996553E-4</v>
      </c>
      <c r="AE419" s="49">
        <f>_xll.qlTenorBasisForwardRate($W$17,AB419,_xll.ohTrigger(trigger,$W$24))</f>
        <v>1.5397528624105237E-2</v>
      </c>
      <c r="AF419" s="49">
        <f>_xll.qlTenorBasisForwardRate2($W$17,AB419,AC419,_xll.ohTrigger(trigger,$W$24))</f>
        <v>1.5397528624105237E-2</v>
      </c>
      <c r="AG419" s="49">
        <f>_xll.qlIndexFixing($W$9,_xll.qlInterestRateIndexFixingDate($W$9,AB419,trigger),TRUE,trigger)</f>
        <v>1.5377206206208091E-2</v>
      </c>
      <c r="AH419" s="52">
        <f t="shared" si="38"/>
        <v>0.20322417897145409</v>
      </c>
      <c r="AI419" s="52">
        <f t="shared" si="39"/>
        <v>0.99868015066617055</v>
      </c>
      <c r="BG419" s="102">
        <f>_xll.qlCalendarAdvance(calendar,BG418,"1D",,,trigger)</f>
        <v>42871</v>
      </c>
      <c r="BH419" s="71">
        <f>_xll.qlTenorBasisForwardRate($W$17,BG419,_xll.ohTrigger(trigger,$W$24))</f>
        <v>1.2040713683898572E-3</v>
      </c>
      <c r="BI419" s="71">
        <f>_xll.qlTenorBasisForwardRate($W$17,BG419,_xll.ohTrigger(trigger,$W$24))*_xll.qlInterpolationInterpolate($AI$1,BG419,,trigger)</f>
        <v>1.1722082731081252E-3</v>
      </c>
      <c r="BJ419" s="71">
        <f>_xll.qlIndexFixing($W$9,_xll.qlInterestRateIndexFixingDate($W$9,BG419,trigger),TRUE,trigger)</f>
        <v>1.1714435721111717E-3</v>
      </c>
      <c r="BK419" s="1">
        <f t="shared" si="42"/>
        <v>-7.647009969535129E-7</v>
      </c>
    </row>
    <row r="420" spans="26:63" x14ac:dyDescent="0.2">
      <c r="Z420" s="1">
        <f t="shared" si="40"/>
        <v>417</v>
      </c>
      <c r="AA420" s="44" t="str">
        <f t="shared" si="41"/>
        <v>417M</v>
      </c>
      <c r="AB420" s="45">
        <f>_xll.qlCalendarAdvance(calendar,$AB$3,AA420,,,trigger)</f>
        <v>54973</v>
      </c>
      <c r="AC420" s="45">
        <f>_xll.qlInterestRateIndexMaturity($W$9,AB420,trigger)</f>
        <v>55157</v>
      </c>
      <c r="AD420" s="49">
        <f>_xll.qlTenorBasisValue($W$17,AB420,_xll.ohTrigger(trigger,$W$24))</f>
        <v>2.149923107458847E-4</v>
      </c>
      <c r="AE420" s="49">
        <f>_xll.qlTenorBasisForwardRate($W$17,AB420,_xll.ohTrigger(trigger,$W$24))</f>
        <v>1.538811233199187E-2</v>
      </c>
      <c r="AF420" s="49">
        <f>_xll.qlTenorBasisForwardRate2($W$17,AB420,AC420,_xll.ohTrigger(trigger,$W$24))</f>
        <v>1.538811233199187E-2</v>
      </c>
      <c r="AG420" s="49">
        <f>_xll.qlIndexFixing($W$9,_xll.qlInterestRateIndexFixingDate($W$9,AB420,trigger),TRUE,trigger)</f>
        <v>1.5358500939743216E-2</v>
      </c>
      <c r="AH420" s="52">
        <f t="shared" si="38"/>
        <v>0.29611392248654267</v>
      </c>
      <c r="AI420" s="52">
        <f t="shared" si="39"/>
        <v>0.99807569690097131</v>
      </c>
      <c r="BG420" s="102">
        <f>_xll.qlCalendarAdvance(calendar,BG419,"1D",,,trigger)</f>
        <v>42872</v>
      </c>
      <c r="BH420" s="71">
        <f>_xll.qlTenorBasisForwardRate($W$17,BG420,_xll.ohTrigger(trigger,$W$24))</f>
        <v>1.2086768463731822E-3</v>
      </c>
      <c r="BI420" s="71">
        <f>_xll.qlTenorBasisForwardRate($W$17,BG420,_xll.ohTrigger(trigger,$W$24))*_xll.qlInterpolationInterpolate($AI$1,BG420,,trigger)</f>
        <v>1.1781960341747143E-3</v>
      </c>
      <c r="BJ420" s="71">
        <f>_xll.qlIndexFixing($W$9,_xll.qlInterestRateIndexFixingDate($W$9,BG420,trigger),TRUE,trigger)</f>
        <v>1.1779393477120619E-3</v>
      </c>
      <c r="BK420" s="1">
        <f t="shared" si="42"/>
        <v>-2.5668646265247438E-7</v>
      </c>
    </row>
    <row r="421" spans="26:63" x14ac:dyDescent="0.2">
      <c r="Z421" s="1">
        <f t="shared" si="40"/>
        <v>418</v>
      </c>
      <c r="AA421" s="44" t="str">
        <f t="shared" si="41"/>
        <v>418M</v>
      </c>
      <c r="AB421" s="45">
        <f>_xll.qlCalendarAdvance(calendar,$AB$3,AA421,,,trigger)</f>
        <v>55002</v>
      </c>
      <c r="AC421" s="45">
        <f>_xll.qlInterestRateIndexMaturity($W$9,AB421,trigger)</f>
        <v>55186</v>
      </c>
      <c r="AD421" s="49">
        <f>_xll.qlTenorBasisValue($W$17,AB421,_xll.ohTrigger(trigger,$W$24))</f>
        <v>2.1441562452942964E-4</v>
      </c>
      <c r="AE421" s="49">
        <f>_xll.qlTenorBasisForwardRate($W$17,AB421,_xll.ohTrigger(trigger,$W$24))</f>
        <v>1.537888834238931E-2</v>
      </c>
      <c r="AF421" s="49">
        <f>_xll.qlTenorBasisForwardRate2($W$17,AB421,AC421,_xll.ohTrigger(trigger,$W$24))</f>
        <v>1.537888834238931E-2</v>
      </c>
      <c r="AG421" s="49">
        <f>_xll.qlIndexFixing($W$9,_xll.qlInterestRateIndexFixingDate($W$9,AB421,trigger),TRUE,trigger)</f>
        <v>1.5341120600920721E-2</v>
      </c>
      <c r="AH421" s="52">
        <f t="shared" si="38"/>
        <v>0.37767741468588967</v>
      </c>
      <c r="AI421" s="52">
        <f t="shared" si="39"/>
        <v>0.99754418260749778</v>
      </c>
      <c r="BG421" s="102">
        <f>_xll.qlCalendarAdvance(calendar,BG420,"1D",,,trigger)</f>
        <v>42873</v>
      </c>
      <c r="BH421" s="71">
        <f>_xll.qlTenorBasisForwardRate($W$17,BG421,_xll.ohTrigger(trigger,$W$24))</f>
        <v>1.2184082439675545E-3</v>
      </c>
      <c r="BI421" s="71">
        <f>_xll.qlTenorBasisForwardRate($W$17,BG421,_xll.ohTrigger(trigger,$W$24))*_xll.qlInterpolationInterpolate($AI$1,BG421,,trigger)</f>
        <v>1.1891982894676725E-3</v>
      </c>
      <c r="BJ421" s="71">
        <f>_xll.qlIndexFixing($W$9,_xll.qlInterestRateIndexFixingDate($W$9,BG421,trigger),TRUE,trigger)</f>
        <v>1.1899421703746276E-3</v>
      </c>
      <c r="BK421" s="1">
        <f t="shared" si="42"/>
        <v>7.4388090695511749E-7</v>
      </c>
    </row>
    <row r="422" spans="26:63" x14ac:dyDescent="0.2">
      <c r="Z422" s="1">
        <f t="shared" si="40"/>
        <v>419</v>
      </c>
      <c r="AA422" s="44" t="str">
        <f t="shared" si="41"/>
        <v>419M</v>
      </c>
      <c r="AB422" s="45">
        <f>_xll.qlCalendarAdvance(calendar,$AB$3,AA422,,,trigger)</f>
        <v>55033</v>
      </c>
      <c r="AC422" s="45">
        <f>_xll.qlInterestRateIndexMaturity($W$9,AB422,trigger)</f>
        <v>55214</v>
      </c>
      <c r="AD422" s="49">
        <f>_xll.qlTenorBasisValue($W$17,AB422,_xll.ohTrigger(trigger,$W$24))</f>
        <v>2.1380732621489407E-4</v>
      </c>
      <c r="AE422" s="49">
        <f>_xll.qlTenorBasisForwardRate($W$17,AB422,_xll.ohTrigger(trigger,$W$24))</f>
        <v>1.5368027947896041E-2</v>
      </c>
      <c r="AF422" s="49">
        <f>_xll.qlTenorBasisForwardRate2($W$17,AB422,AC422,_xll.ohTrigger(trigger,$W$24))</f>
        <v>1.5368027947896041E-2</v>
      </c>
      <c r="AG422" s="49">
        <f>_xll.qlIndexFixing($W$9,_xll.qlInterestRateIndexFixingDate($W$9,AB422,trigger),TRUE,trigger)</f>
        <v>1.5322171643137783E-2</v>
      </c>
      <c r="AH422" s="52">
        <f t="shared" si="38"/>
        <v>0.45856304758257194</v>
      </c>
      <c r="AI422" s="52">
        <f t="shared" si="39"/>
        <v>0.99701612302412979</v>
      </c>
      <c r="BG422" s="102">
        <f>_xll.qlCalendarAdvance(calendar,BG421,"1D",,,trigger)</f>
        <v>42874</v>
      </c>
      <c r="BH422" s="71">
        <f>_xll.qlTenorBasisForwardRate($W$17,BG422,_xll.ohTrigger(trigger,$W$24))</f>
        <v>1.2204918764224025E-3</v>
      </c>
      <c r="BI422" s="71">
        <f>_xll.qlTenorBasisForwardRate($W$17,BG422,_xll.ohTrigger(trigger,$W$24))*_xll.qlInterpolationInterpolate($AI$1,BG422,,trigger)</f>
        <v>1.1927508295084509E-3</v>
      </c>
      <c r="BJ422" s="71">
        <f>_xll.qlIndexFixing($W$9,_xll.qlInterestRateIndexFixingDate($W$9,BG422,trigger),TRUE,trigger)</f>
        <v>1.1937524953558704E-3</v>
      </c>
      <c r="BK422" s="1">
        <f t="shared" si="42"/>
        <v>1.0016658474195587E-6</v>
      </c>
    </row>
    <row r="423" spans="26:63" x14ac:dyDescent="0.2">
      <c r="Z423" s="1">
        <f t="shared" si="40"/>
        <v>420</v>
      </c>
      <c r="AA423" s="44" t="str">
        <f t="shared" si="41"/>
        <v>420M</v>
      </c>
      <c r="AB423" s="45">
        <f>_xll.qlCalendarAdvance(calendar,$AB$3,AA423,,,trigger)</f>
        <v>55064</v>
      </c>
      <c r="AC423" s="45">
        <f>_xll.qlInterestRateIndexMaturity($W$9,AB423,trigger)</f>
        <v>55247</v>
      </c>
      <c r="AD423" s="49">
        <f>_xll.qlTenorBasisValue($W$17,AB423,_xll.ohTrigger(trigger,$W$24))</f>
        <v>2.1320735072626978E-4</v>
      </c>
      <c r="AE423" s="49">
        <f>_xll.qlTenorBasisForwardRate($W$17,AB423,_xll.ohTrigger(trigger,$W$24))</f>
        <v>1.535731605219858E-2</v>
      </c>
      <c r="AF423" s="49">
        <f>_xll.qlTenorBasisForwardRate2($W$17,AB423,AC423,_xll.ohTrigger(trigger,$W$24))</f>
        <v>1.535731605219858E-2</v>
      </c>
      <c r="AG423" s="49">
        <f>_xll.qlIndexFixing($W$9,_xll.qlInterestRateIndexFixingDate($W$9,AB423,trigger),TRUE,trigger)</f>
        <v>1.530307107572333E-2</v>
      </c>
      <c r="AH423" s="52">
        <f t="shared" si="38"/>
        <v>0.54244976475249784</v>
      </c>
      <c r="AI423" s="52">
        <f t="shared" si="39"/>
        <v>0.99646780880911257</v>
      </c>
      <c r="BG423" s="102">
        <f>_xll.qlCalendarAdvance(calendar,BG422,"1D",,,trigger)</f>
        <v>42877</v>
      </c>
      <c r="BH423" s="71">
        <f>_xll.qlTenorBasisForwardRate($W$17,BG423,_xll.ohTrigger(trigger,$W$24))</f>
        <v>1.2319231330752871E-3</v>
      </c>
      <c r="BI423" s="71">
        <f>_xll.qlTenorBasisForwardRate($W$17,BG423,_xll.ohTrigger(trigger,$W$24))*_xll.qlInterpolationInterpolate($AI$1,BG423,,trigger)</f>
        <v>1.2085215189144081E-3</v>
      </c>
      <c r="BJ423" s="71">
        <f>_xll.qlIndexFixing($W$9,_xll.qlInterestRateIndexFixingDate($W$9,BG423,trigger),TRUE,trigger)</f>
        <v>1.2106574407117175E-3</v>
      </c>
      <c r="BK423" s="1">
        <f t="shared" si="42"/>
        <v>2.1359217973093876E-6</v>
      </c>
    </row>
    <row r="424" spans="26:63" x14ac:dyDescent="0.2">
      <c r="Z424" s="1">
        <f t="shared" si="40"/>
        <v>421</v>
      </c>
      <c r="AA424" s="44" t="str">
        <f t="shared" si="41"/>
        <v>421M</v>
      </c>
      <c r="AB424" s="45">
        <f>_xll.qlCalendarAdvance(calendar,$AB$3,AA424,,,trigger)</f>
        <v>55094</v>
      </c>
      <c r="AC424" s="45">
        <f>_xll.qlInterestRateIndexMaturity($W$9,AB424,trigger)</f>
        <v>55275</v>
      </c>
      <c r="AD424" s="49">
        <f>_xll.qlTenorBasisValue($W$17,AB424,_xll.ohTrigger(trigger,$W$24))</f>
        <v>2.1263455052714238E-4</v>
      </c>
      <c r="AE424" s="49">
        <f>_xll.qlTenorBasisForwardRate($W$17,AB424,_xll.ohTrigger(trigger,$W$24))</f>
        <v>1.5345853109643129E-2</v>
      </c>
      <c r="AF424" s="49">
        <f>_xll.qlTenorBasisForwardRate2($W$17,AB424,AC424,_xll.ohTrigger(trigger,$W$24))</f>
        <v>1.5345853109643129E-2</v>
      </c>
      <c r="AG424" s="49">
        <f>_xll.qlIndexFixing($W$9,_xll.qlInterestRateIndexFixingDate($W$9,AB424,trigger),TRUE,trigger)</f>
        <v>1.5284399101341085E-2</v>
      </c>
      <c r="AH424" s="52">
        <f t="shared" si="38"/>
        <v>0.61454008302043794</v>
      </c>
      <c r="AI424" s="52">
        <f t="shared" si="39"/>
        <v>0.99599539967814321</v>
      </c>
      <c r="BG424" s="102">
        <f>_xll.qlCalendarAdvance(calendar,BG423,"1D",,,trigger)</f>
        <v>42878</v>
      </c>
      <c r="BH424" s="71">
        <f>_xll.qlTenorBasisForwardRate($W$17,BG424,_xll.ohTrigger(trigger,$W$24))</f>
        <v>1.2366158574891269E-3</v>
      </c>
      <c r="BI424" s="71">
        <f>_xll.qlTenorBasisForwardRate($W$17,BG424,_xll.ohTrigger(trigger,$W$24))*_xll.qlInterpolationInterpolate($AI$1,BG424,,trigger)</f>
        <v>1.2146640263769003E-3</v>
      </c>
      <c r="BJ424" s="71">
        <f>_xll.qlIndexFixing($W$9,_xll.qlInterestRateIndexFixingDate($W$9,BG424,trigger),TRUE,trigger)</f>
        <v>1.2171566731930419E-3</v>
      </c>
      <c r="BK424" s="1">
        <f t="shared" si="42"/>
        <v>2.4926468161416519E-6</v>
      </c>
    </row>
    <row r="425" spans="26:63" x14ac:dyDescent="0.2">
      <c r="Z425" s="1">
        <f t="shared" si="40"/>
        <v>422</v>
      </c>
      <c r="AA425" s="44" t="str">
        <f t="shared" si="41"/>
        <v>422M</v>
      </c>
      <c r="AB425" s="45">
        <f>_xll.qlCalendarAdvance(calendar,$AB$3,AA425,,,trigger)</f>
        <v>55124</v>
      </c>
      <c r="AC425" s="45">
        <f>_xll.qlInterestRateIndexMaturity($W$9,AB425,trigger)</f>
        <v>55306</v>
      </c>
      <c r="AD425" s="49">
        <f>_xll.qlTenorBasisValue($W$17,AB425,_xll.ohTrigger(trigger,$W$24))</f>
        <v>2.1206934417445243E-4</v>
      </c>
      <c r="AE425" s="49">
        <f>_xll.qlTenorBasisForwardRate($W$17,AB425,_xll.ohTrigger(trigger,$W$24))</f>
        <v>1.5334217089422175E-2</v>
      </c>
      <c r="AF425" s="49">
        <f>_xll.qlTenorBasisForwardRate2($W$17,AB425,AC425,_xll.ohTrigger(trigger,$W$24))</f>
        <v>1.5334217089422175E-2</v>
      </c>
      <c r="AG425" s="49">
        <f>_xll.qlIndexFixing($W$9,_xll.qlInterestRateIndexFixingDate($W$9,AB425,trigger),TRUE,trigger)</f>
        <v>1.5265640664077281E-2</v>
      </c>
      <c r="AH425" s="52">
        <f t="shared" si="38"/>
        <v>0.68576425344893732</v>
      </c>
      <c r="AI425" s="52">
        <f t="shared" si="39"/>
        <v>0.99552788219020327</v>
      </c>
      <c r="BG425" s="102">
        <f>_xll.qlCalendarAdvance(calendar,BG424,"1D",,,trigger)</f>
        <v>42879</v>
      </c>
      <c r="BH425" s="71">
        <f>_xll.qlTenorBasisForwardRate($W$17,BG425,_xll.ohTrigger(trigger,$W$24))</f>
        <v>1.2413229649190494E-3</v>
      </c>
      <c r="BI425" s="71">
        <f>_xll.qlTenorBasisForwardRate($W$17,BG425,_xll.ohTrigger(trigger,$W$24))*_xll.qlInterpolationInterpolate($AI$1,BG425,,trigger)</f>
        <v>1.2208323593034015E-3</v>
      </c>
      <c r="BJ425" s="71">
        <f>_xll.qlIndexFixing($W$9,_xll.qlInterestRateIndexFixingDate($W$9,BG425,trigger),TRUE,trigger)</f>
        <v>1.223609956429957E-3</v>
      </c>
      <c r="BK425" s="1">
        <f t="shared" si="42"/>
        <v>2.7775971265554811E-6</v>
      </c>
    </row>
    <row r="426" spans="26:63" x14ac:dyDescent="0.2">
      <c r="Z426" s="1">
        <f t="shared" si="40"/>
        <v>423</v>
      </c>
      <c r="AA426" s="44" t="str">
        <f t="shared" si="41"/>
        <v>423M</v>
      </c>
      <c r="AB426" s="45">
        <f>_xll.qlCalendarAdvance(calendar,$AB$3,AA426,,,trigger)</f>
        <v>55155</v>
      </c>
      <c r="AC426" s="45">
        <f>_xll.qlInterestRateIndexMaturity($W$9,AB426,trigger)</f>
        <v>55337</v>
      </c>
      <c r="AD426" s="49">
        <f>_xll.qlTenorBasisValue($W$17,AB426,_xll.ohTrigger(trigger,$W$24))</f>
        <v>2.1149317244766917E-4</v>
      </c>
      <c r="AE426" s="49">
        <f>_xll.qlTenorBasisForwardRate($W$17,AB426,_xll.ohTrigger(trigger,$W$24))</f>
        <v>1.5321471134275021E-2</v>
      </c>
      <c r="AF426" s="49">
        <f>_xll.qlTenorBasisForwardRate2($W$17,AB426,AC426,_xll.ohTrigger(trigger,$W$24))</f>
        <v>1.5321471134275021E-2</v>
      </c>
      <c r="AG426" s="49">
        <f>_xll.qlIndexFixing($W$9,_xll.qlInterestRateIndexFixingDate($W$9,AB426,trigger),TRUE,trigger)</f>
        <v>1.5246122161881679E-2</v>
      </c>
      <c r="AH426" s="52">
        <f t="shared" si="38"/>
        <v>0.75348972393342317</v>
      </c>
      <c r="AI426" s="52">
        <f t="shared" si="39"/>
        <v>0.99508213201376061</v>
      </c>
      <c r="BG426" s="102">
        <f>_xll.qlCalendarAdvance(calendar,BG425,"1D",,,trigger)</f>
        <v>42880</v>
      </c>
      <c r="BH426" s="71">
        <f>_xll.qlTenorBasisForwardRate($W$17,BG426,_xll.ohTrigger(trigger,$W$24))</f>
        <v>1.2512449989871535E-3</v>
      </c>
      <c r="BI426" s="71">
        <f>_xll.qlTenorBasisForwardRate($W$17,BG426,_xll.ohTrigger(trigger,$W$24))*_xll.qlInterpolationInterpolate($AI$1,BG426,,trigger)</f>
        <v>1.2321477411719401E-3</v>
      </c>
      <c r="BJ426" s="71">
        <f>_xll.qlIndexFixing($W$9,_xll.qlInterestRateIndexFixingDate($W$9,BG426,trigger),TRUE,trigger)</f>
        <v>1.2354984790252294E-3</v>
      </c>
      <c r="BK426" s="1">
        <f t="shared" si="42"/>
        <v>3.3507378532893727E-6</v>
      </c>
    </row>
    <row r="427" spans="26:63" x14ac:dyDescent="0.2">
      <c r="Z427" s="1">
        <f t="shared" si="40"/>
        <v>424</v>
      </c>
      <c r="AA427" s="44" t="str">
        <f t="shared" si="41"/>
        <v>424M</v>
      </c>
      <c r="AB427" s="45">
        <f>_xll.qlCalendarAdvance(calendar,$AB$3,AA427,,,trigger)</f>
        <v>55186</v>
      </c>
      <c r="AC427" s="45">
        <f>_xll.qlInterestRateIndexMaturity($W$9,AB427,trigger)</f>
        <v>55367</v>
      </c>
      <c r="AD427" s="49">
        <f>_xll.qlTenorBasisValue($W$17,AB427,_xll.ohTrigger(trigger,$W$24))</f>
        <v>2.1092490019033701E-4</v>
      </c>
      <c r="AE427" s="49">
        <f>_xll.qlTenorBasisForwardRate($W$17,AB427,_xll.ohTrigger(trigger,$W$24))</f>
        <v>1.5308023588665721E-2</v>
      </c>
      <c r="AF427" s="49">
        <f>_xll.qlTenorBasisForwardRate2($W$17,AB427,AC427,_xll.ohTrigger(trigger,$W$24))</f>
        <v>1.5308023588665721E-2</v>
      </c>
      <c r="AG427" s="49">
        <f>_xll.qlIndexFixing($W$9,_xll.qlInterestRateIndexFixingDate($W$9,AB427,trigger),TRUE,trigger)</f>
        <v>1.522647574686801E-2</v>
      </c>
      <c r="AH427" s="52">
        <f t="shared" si="38"/>
        <v>0.81547841797710918</v>
      </c>
      <c r="AI427" s="52">
        <f t="shared" si="39"/>
        <v>0.99467286934035759</v>
      </c>
      <c r="BG427" s="102">
        <f>_xll.qlCalendarAdvance(calendar,BG426,"1D",,,trigger)</f>
        <v>42881</v>
      </c>
      <c r="BH427" s="71">
        <f>_xll.qlTenorBasisForwardRate($W$17,BG427,_xll.ohTrigger(trigger,$W$24))</f>
        <v>1.2533848088659278E-3</v>
      </c>
      <c r="BI427" s="71">
        <f>_xll.qlTenorBasisForwardRate($W$17,BG427,_xll.ohTrigger(trigger,$W$24))*_xll.qlInterpolationInterpolate($AI$1,BG427,,trigger)</f>
        <v>1.2358146864140974E-3</v>
      </c>
      <c r="BJ427" s="71">
        <f>_xll.qlIndexFixing($W$9,_xll.qlInterestRateIndexFixingDate($W$9,BG427,trigger),TRUE,trigger)</f>
        <v>1.2390709167264635E-3</v>
      </c>
      <c r="BK427" s="1">
        <f t="shared" si="42"/>
        <v>3.2562303123660589E-6</v>
      </c>
    </row>
    <row r="428" spans="26:63" x14ac:dyDescent="0.2">
      <c r="Z428" s="1">
        <f t="shared" si="40"/>
        <v>425</v>
      </c>
      <c r="AA428" s="44" t="str">
        <f t="shared" si="41"/>
        <v>425M</v>
      </c>
      <c r="AB428" s="45">
        <f>_xll.qlCalendarAdvance(calendar,$AB$3,AA428,,,trigger)</f>
        <v>55214</v>
      </c>
      <c r="AC428" s="45">
        <f>_xll.qlInterestRateIndexMaturity($W$9,AB428,trigger)</f>
        <v>55400</v>
      </c>
      <c r="AD428" s="49">
        <f>_xll.qlTenorBasisValue($W$17,AB428,_xll.ohTrigger(trigger,$W$24))</f>
        <v>2.1041832500548257E-4</v>
      </c>
      <c r="AE428" s="49">
        <f>_xll.qlTenorBasisForwardRate($W$17,AB428,_xll.ohTrigger(trigger,$W$24))</f>
        <v>1.5295871097898588E-2</v>
      </c>
      <c r="AF428" s="49">
        <f>_xll.qlTenorBasisForwardRate2($W$17,AB428,AC428,_xll.ohTrigger(trigger,$W$24))</f>
        <v>1.5295871097898588E-2</v>
      </c>
      <c r="AG428" s="49">
        <f>_xll.qlIndexFixing($W$9,_xll.qlInterestRateIndexFixingDate($W$9,AB428,trigger),TRUE,trigger)</f>
        <v>1.5208618795944335E-2</v>
      </c>
      <c r="AH428" s="52">
        <f t="shared" si="38"/>
        <v>0.87252301954252731</v>
      </c>
      <c r="AI428" s="52">
        <f t="shared" si="39"/>
        <v>0.9942956957864113</v>
      </c>
      <c r="BG428" s="102">
        <f>_xll.qlCalendarAdvance(calendar,BG427,"1D",,,trigger)</f>
        <v>42884</v>
      </c>
      <c r="BH428" s="71">
        <f>_xll.qlTenorBasisForwardRate($W$17,BG428,_xll.ohTrigger(trigger,$W$24))</f>
        <v>1.2650726141454254E-3</v>
      </c>
      <c r="BI428" s="71">
        <f>_xll.qlTenorBasisForwardRate($W$17,BG428,_xll.ohTrigger(trigger,$W$24))*_xll.qlInterpolationInterpolate($AI$1,BG428,,trigger)</f>
        <v>1.2520616689411525E-3</v>
      </c>
      <c r="BJ428" s="71">
        <f>_xll.qlIndexFixing($W$9,_xll.qlInterestRateIndexFixingDate($W$9,BG428,trigger),TRUE,trigger)</f>
        <v>1.2547105823580286E-3</v>
      </c>
      <c r="BK428" s="1">
        <f t="shared" si="42"/>
        <v>2.6489134168760503E-6</v>
      </c>
    </row>
    <row r="429" spans="26:63" x14ac:dyDescent="0.2">
      <c r="Z429" s="1">
        <f t="shared" si="40"/>
        <v>426</v>
      </c>
      <c r="AA429" s="44" t="str">
        <f t="shared" si="41"/>
        <v>426M</v>
      </c>
      <c r="AB429" s="45">
        <f>_xll.qlCalendarAdvance(calendar,$AB$3,AA429,,,trigger)</f>
        <v>55247</v>
      </c>
      <c r="AC429" s="45">
        <f>_xll.qlInterestRateIndexMaturity($W$9,AB429,trigger)</f>
        <v>55430</v>
      </c>
      <c r="AD429" s="49">
        <f>_xll.qlTenorBasisValue($W$17,AB429,_xll.ohTrigger(trigger,$W$24))</f>
        <v>2.0982935094795708E-4</v>
      </c>
      <c r="AE429" s="49">
        <f>_xll.qlTenorBasisForwardRate($W$17,AB429,_xll.ohTrigger(trigger,$W$24))</f>
        <v>1.5280127027305208E-2</v>
      </c>
      <c r="AF429" s="49">
        <f>_xll.qlTenorBasisForwardRate2($W$17,AB429,AC429,_xll.ohTrigger(trigger,$W$24))</f>
        <v>1.5280127027305208E-2</v>
      </c>
      <c r="AG429" s="49">
        <f>_xll.qlIndexFixing($W$9,_xll.qlInterestRateIndexFixingDate($W$9,AB429,trigger),TRUE,trigger)</f>
        <v>1.5187447024483663E-2</v>
      </c>
      <c r="AH429" s="52">
        <f t="shared" si="38"/>
        <v>0.92680002821544583</v>
      </c>
      <c r="AI429" s="52">
        <f t="shared" si="39"/>
        <v>0.99393460521264465</v>
      </c>
      <c r="BG429" s="102">
        <f>_xll.qlCalendarAdvance(calendar,BG428,"1D",,,trigger)</f>
        <v>42885</v>
      </c>
      <c r="BH429" s="71">
        <f>_xll.qlTenorBasisForwardRate($W$17,BG429,_xll.ohTrigger(trigger,$W$24))</f>
        <v>1.2698650340311432E-3</v>
      </c>
      <c r="BI429" s="71">
        <f>_xll.qlTenorBasisForwardRate($W$17,BG429,_xll.ohTrigger(trigger,$W$24))*_xll.qlInterpolationInterpolate($AI$1,BG429,,trigger)</f>
        <v>1.2583851035367999E-3</v>
      </c>
      <c r="BJ429" s="71">
        <f>_xll.qlIndexFixing($W$9,_xll.qlInterestRateIndexFixingDate($W$9,BG429,trigger),TRUE,trigger)</f>
        <v>1.260601006804498E-3</v>
      </c>
      <c r="BK429" s="1">
        <f t="shared" si="42"/>
        <v>2.2159032676981241E-6</v>
      </c>
    </row>
    <row r="430" spans="26:63" x14ac:dyDescent="0.2">
      <c r="Z430" s="1">
        <f t="shared" si="40"/>
        <v>427</v>
      </c>
      <c r="AA430" s="44" t="str">
        <f t="shared" si="41"/>
        <v>427M</v>
      </c>
      <c r="AB430" s="45">
        <f>_xll.qlCalendarAdvance(calendar,$AB$3,AA430,,,trigger)</f>
        <v>55275</v>
      </c>
      <c r="AC430" s="45">
        <f>_xll.qlInterestRateIndexMaturity($W$9,AB430,trigger)</f>
        <v>55459</v>
      </c>
      <c r="AD430" s="49">
        <f>_xll.qlTenorBasisValue($W$17,AB430,_xll.ohTrigger(trigger,$W$24))</f>
        <v>2.0933636843432836E-4</v>
      </c>
      <c r="AE430" s="49">
        <f>_xll.qlTenorBasisForwardRate($W$17,AB430,_xll.ohTrigger(trigger,$W$24))</f>
        <v>1.5266495681523327E-2</v>
      </c>
      <c r="AF430" s="49">
        <f>_xll.qlTenorBasisForwardRate2($W$17,AB430,AC430,_xll.ohTrigger(trigger,$W$24))</f>
        <v>1.5266495681523327E-2</v>
      </c>
      <c r="AG430" s="49">
        <f>_xll.qlIndexFixing($W$9,_xll.qlInterestRateIndexFixingDate($W$9,AB430,trigger),TRUE,trigger)</f>
        <v>1.5169360138375691E-2</v>
      </c>
      <c r="AH430" s="52">
        <f t="shared" si="38"/>
        <v>0.97135543147636172</v>
      </c>
      <c r="AI430" s="52">
        <f t="shared" si="39"/>
        <v>0.99363733857631797</v>
      </c>
      <c r="BG430" s="102">
        <f>_xll.qlCalendarAdvance(calendar,BG429,"1D",,,trigger)</f>
        <v>42886</v>
      </c>
      <c r="BH430" s="71">
        <f>_xll.qlTenorBasisForwardRate($W$17,BG430,_xll.ohTrigger(trigger,$W$24))</f>
        <v>1.272039740230882E-3</v>
      </c>
      <c r="BI430" s="71">
        <f>_xll.qlTenorBasisForwardRate($W$17,BG430,_xll.ohTrigger(trigger,$W$24))*_xll.qlInterpolationInterpolate($AI$1,BG430,,trigger)</f>
        <v>1.2621231596505126E-3</v>
      </c>
      <c r="BJ430" s="71">
        <f>_xll.qlIndexFixing($W$9,_xll.qlInterestRateIndexFixingDate($W$9,BG430,trigger),TRUE,trigger)</f>
        <v>1.2635873316362036E-3</v>
      </c>
      <c r="BK430" s="1">
        <f t="shared" si="42"/>
        <v>1.4641719856909458E-6</v>
      </c>
    </row>
    <row r="431" spans="26:63" x14ac:dyDescent="0.2">
      <c r="Z431" s="1">
        <f t="shared" si="40"/>
        <v>428</v>
      </c>
      <c r="AA431" s="44" t="str">
        <f t="shared" si="41"/>
        <v>428M</v>
      </c>
      <c r="AB431" s="45">
        <f>_xll.qlCalendarAdvance(calendar,$AB$3,AA431,,,trigger)</f>
        <v>55306</v>
      </c>
      <c r="AC431" s="45">
        <f>_xll.qlInterestRateIndexMaturity($W$9,AB431,trigger)</f>
        <v>55491</v>
      </c>
      <c r="AD431" s="49">
        <f>_xll.qlTenorBasisValue($W$17,AB431,_xll.ohTrigger(trigger,$W$24))</f>
        <v>2.0879770315250165E-4</v>
      </c>
      <c r="AE431" s="49">
        <f>_xll.qlTenorBasisForwardRate($W$17,AB431,_xll.ohTrigger(trigger,$W$24))</f>
        <v>1.5250779657682834E-2</v>
      </c>
      <c r="AF431" s="49">
        <f>_xll.qlTenorBasisForwardRate2($W$17,AB431,AC431,_xll.ohTrigger(trigger,$W$24))</f>
        <v>1.5250779657682834E-2</v>
      </c>
      <c r="AG431" s="49">
        <f>_xll.qlIndexFixing($W$9,_xll.qlInterestRateIndexFixingDate($W$9,AB431,trigger),TRUE,trigger)</f>
        <v>1.5149210167723425E-2</v>
      </c>
      <c r="AH431" s="52">
        <f t="shared" si="38"/>
        <v>1.0156948995940911</v>
      </c>
      <c r="AI431" s="52">
        <f t="shared" si="39"/>
        <v>0.99334004606720272</v>
      </c>
      <c r="BG431" s="102">
        <f>_xll.qlCalendarAdvance(calendar,BG430,"1D",,,trigger)</f>
        <v>42887</v>
      </c>
      <c r="BH431" s="71">
        <f>_xll.qlTenorBasisForwardRate($W$17,BG431,_xll.ohTrigger(trigger,$W$24))</f>
        <v>1.2768541466122009E-3</v>
      </c>
      <c r="BI431" s="71">
        <f>_xll.qlTenorBasisForwardRate($W$17,BG431,_xll.ohTrigger(trigger,$W$24))*_xll.qlInterpolationInterpolate($AI$1,BG431,,trigger)</f>
        <v>1.2684890350548527E-3</v>
      </c>
      <c r="BJ431" s="71">
        <f>_xll.qlIndexFixing($W$9,_xll.qlInterestRateIndexFixingDate($W$9,BG431,trigger),TRUE,trigger)</f>
        <v>1.269171777869296E-3</v>
      </c>
      <c r="BK431" s="1">
        <f t="shared" si="42"/>
        <v>6.8274281444331494E-7</v>
      </c>
    </row>
    <row r="432" spans="26:63" x14ac:dyDescent="0.2">
      <c r="Z432" s="1">
        <f t="shared" si="40"/>
        <v>429</v>
      </c>
      <c r="AA432" s="44" t="str">
        <f t="shared" si="41"/>
        <v>429M</v>
      </c>
      <c r="AB432" s="45">
        <f>_xll.qlCalendarAdvance(calendar,$AB$3,AA432,,,trigger)</f>
        <v>55337</v>
      </c>
      <c r="AC432" s="45">
        <f>_xll.qlInterestRateIndexMaturity($W$9,AB432,trigger)</f>
        <v>55521</v>
      </c>
      <c r="AD432" s="49">
        <f>_xll.qlTenorBasisValue($W$17,AB432,_xll.ohTrigger(trigger,$W$24))</f>
        <v>2.0826644143009091E-4</v>
      </c>
      <c r="AE432" s="49">
        <f>_xll.qlTenorBasisForwardRate($W$17,AB432,_xll.ohTrigger(trigger,$W$24))</f>
        <v>1.523432800365584E-2</v>
      </c>
      <c r="AF432" s="49">
        <f>_xll.qlTenorBasisForwardRate2($W$17,AB432,AC432,_xll.ohTrigger(trigger,$W$24))</f>
        <v>1.523432800365584E-2</v>
      </c>
      <c r="AG432" s="49">
        <f>_xll.qlIndexFixing($W$9,_xll.qlInterestRateIndexFixingDate($W$9,AB432,trigger),TRUE,trigger)</f>
        <v>1.5128953980386621E-2</v>
      </c>
      <c r="AH432" s="52">
        <f t="shared" si="38"/>
        <v>1.0537402326921823</v>
      </c>
      <c r="AI432" s="52">
        <f t="shared" si="39"/>
        <v>0.99308311969888452</v>
      </c>
      <c r="BG432" s="102">
        <f>_xll.qlCalendarAdvance(calendar,BG431,"1D",,,trigger)</f>
        <v>42888</v>
      </c>
      <c r="BH432" s="71">
        <f>_xll.qlTenorBasisForwardRate($W$17,BG432,_xll.ohTrigger(trigger,$W$24))</f>
        <v>1.2869738421508543E-3</v>
      </c>
      <c r="BI432" s="71">
        <f>_xll.qlTenorBasisForwardRate($W$17,BG432,_xll.ohTrigger(trigger,$W$24))*_xll.qlInterpolationInterpolate($AI$1,BG432,,trigger)</f>
        <v>1.2801440278168762E-3</v>
      </c>
      <c r="BJ432" s="71">
        <f>_xll.qlIndexFixing($W$9,_xll.qlInterestRateIndexFixingDate($W$9,BG432,trigger),TRUE,trigger)</f>
        <v>1.2801440278168762E-3</v>
      </c>
      <c r="BK432" s="1">
        <f t="shared" si="42"/>
        <v>0</v>
      </c>
    </row>
    <row r="433" spans="26:63" x14ac:dyDescent="0.2">
      <c r="Z433" s="1">
        <f t="shared" si="40"/>
        <v>430</v>
      </c>
      <c r="AA433" s="44" t="str">
        <f t="shared" si="41"/>
        <v>430M</v>
      </c>
      <c r="AB433" s="45">
        <f>_xll.qlCalendarAdvance(calendar,$AB$3,AA433,,,trigger)</f>
        <v>55367</v>
      </c>
      <c r="AC433" s="45">
        <f>_xll.qlInterestRateIndexMaturity($W$9,AB433,trigger)</f>
        <v>55551</v>
      </c>
      <c r="AD433" s="49">
        <f>_xll.qlTenorBasisValue($W$17,AB433,_xll.ohTrigger(trigger,$W$24))</f>
        <v>2.0775927394241683E-4</v>
      </c>
      <c r="AE433" s="49">
        <f>_xll.qlTenorBasisForwardRate($W$17,AB433,_xll.ohTrigger(trigger,$W$24))</f>
        <v>1.52178532243051E-2</v>
      </c>
      <c r="AF433" s="49">
        <f>_xll.qlTenorBasisForwardRate2($W$17,AB433,AC433,_xll.ohTrigger(trigger,$W$24))</f>
        <v>1.52178532243051E-2</v>
      </c>
      <c r="AG433" s="49">
        <f>_xll.qlIndexFixing($W$9,_xll.qlInterestRateIndexFixingDate($W$9,AB433,trigger),TRUE,trigger)</f>
        <v>1.510922151761547E-2</v>
      </c>
      <c r="AH433" s="52">
        <f t="shared" si="38"/>
        <v>1.0863170668963009</v>
      </c>
      <c r="AI433" s="52">
        <f t="shared" si="39"/>
        <v>0.99286156167440687</v>
      </c>
      <c r="BG433" s="102">
        <f>_xll.qlCalendarAdvance(calendar,BG432,"1D",,,trigger)</f>
        <v>42891</v>
      </c>
      <c r="BH433" s="71">
        <f>_xll.qlTenorBasisForwardRate($W$17,BG433,_xll.ohTrigger(trigger,$W$24))</f>
        <v>1.2962511337792661E-3</v>
      </c>
      <c r="BI433" s="71">
        <f>_xll.qlTenorBasisForwardRate($W$17,BG433,_xll.ohTrigger(trigger,$W$24))*_xll.qlInterpolationInterpolate($AI$1,BG433,,trigger)</f>
        <v>1.2867928405626496E-3</v>
      </c>
      <c r="BJ433" s="71">
        <f>_xll.qlIndexFixing($W$9,_xll.qlInterestRateIndexFixingDate($W$9,BG433,trigger),TRUE,trigger)</f>
        <v>1.2897553565708994E-3</v>
      </c>
      <c r="BK433" s="1">
        <f t="shared" si="42"/>
        <v>2.9625160082498176E-6</v>
      </c>
    </row>
    <row r="434" spans="26:63" x14ac:dyDescent="0.2">
      <c r="Z434" s="1">
        <f t="shared" si="40"/>
        <v>431</v>
      </c>
      <c r="AA434" s="44" t="str">
        <f t="shared" si="41"/>
        <v>431M</v>
      </c>
      <c r="AB434" s="45">
        <f>_xll.qlCalendarAdvance(calendar,$AB$3,AA434,,,trigger)</f>
        <v>55400</v>
      </c>
      <c r="AC434" s="45">
        <f>_xll.qlInterestRateIndexMaturity($W$9,AB434,trigger)</f>
        <v>55582</v>
      </c>
      <c r="AD434" s="49">
        <f>_xll.qlTenorBasisValue($W$17,AB434,_xll.ohTrigger(trigger,$W$24))</f>
        <v>2.0720918712416141E-4</v>
      </c>
      <c r="AE434" s="49">
        <f>_xll.qlTenorBasisForwardRate($W$17,AB434,_xll.ohTrigger(trigger,$W$24))</f>
        <v>1.5198999935412693E-2</v>
      </c>
      <c r="AF434" s="49">
        <f>_xll.qlTenorBasisForwardRate2($W$17,AB434,AC434,_xll.ohTrigger(trigger,$W$24))</f>
        <v>1.5198999935412693E-2</v>
      </c>
      <c r="AG434" s="49">
        <f>_xll.qlIndexFixing($W$9,_xll.qlInterestRateIndexFixingDate($W$9,AB434,trigger),TRUE,trigger)</f>
        <v>1.5087416775752472E-2</v>
      </c>
      <c r="AH434" s="52">
        <f t="shared" si="38"/>
        <v>1.1158315966022099</v>
      </c>
      <c r="AI434" s="52">
        <f t="shared" si="39"/>
        <v>0.99265851963060814</v>
      </c>
      <c r="BG434" s="102">
        <f>_xll.qlCalendarAdvance(calendar,BG433,"1D",,,trigger)</f>
        <v>42892</v>
      </c>
      <c r="BH434" s="71">
        <f>_xll.qlTenorBasisForwardRate($W$17,BG434,_xll.ohTrigger(trigger,$W$24))</f>
        <v>1.3011349672637771E-3</v>
      </c>
      <c r="BI434" s="71">
        <f>_xll.qlTenorBasisForwardRate($W$17,BG434,_xll.ohTrigger(trigger,$W$24))*_xll.qlInterpolationInterpolate($AI$1,BG434,,trigger)</f>
        <v>1.290778050701569E-3</v>
      </c>
      <c r="BJ434" s="71">
        <f>_xll.qlIndexFixing($W$9,_xll.qlInterestRateIndexFixingDate($W$9,BG434,trigger),TRUE,trigger)</f>
        <v>1.2944849930195056E-3</v>
      </c>
      <c r="BK434" s="1">
        <f t="shared" si="42"/>
        <v>3.7069423179365932E-6</v>
      </c>
    </row>
    <row r="435" spans="26:63" x14ac:dyDescent="0.2">
      <c r="Z435" s="1">
        <f t="shared" si="40"/>
        <v>432</v>
      </c>
      <c r="AA435" s="44" t="str">
        <f t="shared" si="41"/>
        <v>432M</v>
      </c>
      <c r="AB435" s="45">
        <f>_xll.qlCalendarAdvance(calendar,$AB$3,AA435,,,trigger)</f>
        <v>55428</v>
      </c>
      <c r="AC435" s="45">
        <f>_xll.qlInterestRateIndexMaturity($W$9,AB435,trigger)</f>
        <v>55611</v>
      </c>
      <c r="AD435" s="49">
        <f>_xll.qlTenorBasisValue($W$17,AB435,_xll.ohTrigger(trigger,$W$24))</f>
        <v>2.0674876955391628E-4</v>
      </c>
      <c r="AE435" s="49">
        <f>_xll.qlTenorBasisForwardRate($W$17,AB435,_xll.ohTrigger(trigger,$W$24))</f>
        <v>1.5182492876205165E-2</v>
      </c>
      <c r="AF435" s="49">
        <f>_xll.qlTenorBasisForwardRate2($W$17,AB435,AC435,_xll.ohTrigger(trigger,$W$24))</f>
        <v>1.5182492876205165E-2</v>
      </c>
      <c r="AG435" s="49">
        <f>_xll.qlIndexFixing($W$9,_xll.qlInterestRateIndexFixingDate($W$9,AB435,trigger),TRUE,trigger)</f>
        <v>1.5068756289735767E-2</v>
      </c>
      <c r="AH435" s="52">
        <f t="shared" si="38"/>
        <v>1.1373658646939706</v>
      </c>
      <c r="AI435" s="52">
        <f t="shared" si="39"/>
        <v>0.99250870147631343</v>
      </c>
      <c r="BG435" s="102">
        <f>_xll.qlCalendarAdvance(calendar,BG434,"1D",,,trigger)</f>
        <v>42893</v>
      </c>
      <c r="BH435" s="71">
        <f>_xll.qlTenorBasisForwardRate($W$17,BG435,_xll.ohTrigger(trigger,$W$24))</f>
        <v>1.3060325324971409E-3</v>
      </c>
      <c r="BI435" s="71">
        <f>_xll.qlTenorBasisForwardRate($W$17,BG435,_xll.ohTrigger(trigger,$W$24))*_xll.qlInterpolationInterpolate($AI$1,BG435,,trigger)</f>
        <v>1.2947703956983937E-3</v>
      </c>
      <c r="BJ435" s="71">
        <f>_xll.qlIndexFixing($W$9,_xll.qlInterestRateIndexFixingDate($W$9,BG435,trigger),TRUE,trigger)</f>
        <v>1.2990672557745353E-3</v>
      </c>
      <c r="BK435" s="1">
        <f t="shared" si="42"/>
        <v>4.2968600761415874E-6</v>
      </c>
    </row>
    <row r="436" spans="26:63" x14ac:dyDescent="0.2">
      <c r="Z436" s="1">
        <f t="shared" si="40"/>
        <v>433</v>
      </c>
      <c r="AA436" s="44" t="str">
        <f t="shared" si="41"/>
        <v>433M</v>
      </c>
      <c r="AB436" s="45">
        <f>_xll.qlCalendarAdvance(calendar,$AB$3,AA436,,,trigger)</f>
        <v>55459</v>
      </c>
      <c r="AC436" s="45">
        <f>_xll.qlInterestRateIndexMaturity($W$9,AB436,trigger)</f>
        <v>55641</v>
      </c>
      <c r="AD436" s="49">
        <f>_xll.qlTenorBasisValue($W$17,AB436,_xll.ohTrigger(trigger,$W$24))</f>
        <v>2.0624570325444147E-4</v>
      </c>
      <c r="AE436" s="49">
        <f>_xll.qlTenorBasisForwardRate($W$17,AB436,_xll.ohTrigger(trigger,$W$24))</f>
        <v>1.5163579772775056E-2</v>
      </c>
      <c r="AF436" s="49">
        <f>_xll.qlTenorBasisForwardRate2($W$17,AB436,AC436,_xll.ohTrigger(trigger,$W$24))</f>
        <v>1.5163579772775056E-2</v>
      </c>
      <c r="AG436" s="49">
        <f>_xll.qlIndexFixing($W$9,_xll.qlInterestRateIndexFixingDate($W$9,AB436,trigger),TRUE,trigger)</f>
        <v>1.5048021415668016E-2</v>
      </c>
      <c r="AH436" s="52">
        <f t="shared" si="38"/>
        <v>1.155583571070401</v>
      </c>
      <c r="AI436" s="52">
        <f t="shared" si="39"/>
        <v>0.99237921659405814</v>
      </c>
      <c r="BG436" s="102">
        <f>_xll.qlCalendarAdvance(calendar,BG435,"1D",,,trigger)</f>
        <v>42894</v>
      </c>
      <c r="BH436" s="71">
        <f>_xll.qlTenorBasisForwardRate($W$17,BG436,_xll.ohTrigger(trigger,$W$24))</f>
        <v>1.3109437772898479E-3</v>
      </c>
      <c r="BI436" s="71">
        <f>_xll.qlTenorBasisForwardRate($W$17,BG436,_xll.ohTrigger(trigger,$W$24))*_xll.qlInterpolationInterpolate($AI$1,BG436,,trigger)</f>
        <v>1.2987697965252062E-3</v>
      </c>
      <c r="BJ436" s="71">
        <f>_xll.qlIndexFixing($W$9,_xll.qlInterestRateIndexFixingDate($W$9,BG436,trigger),TRUE,trigger)</f>
        <v>1.303512031103094E-3</v>
      </c>
      <c r="BK436" s="1">
        <f t="shared" si="42"/>
        <v>4.7422345778877842E-6</v>
      </c>
    </row>
    <row r="437" spans="26:63" x14ac:dyDescent="0.2">
      <c r="Z437" s="1">
        <f t="shared" si="40"/>
        <v>434</v>
      </c>
      <c r="AA437" s="44" t="str">
        <f t="shared" si="41"/>
        <v>434M</v>
      </c>
      <c r="AB437" s="45">
        <f>_xll.qlCalendarAdvance(calendar,$AB$3,AA437,,,trigger)</f>
        <v>55491</v>
      </c>
      <c r="AC437" s="45">
        <f>_xll.qlInterestRateIndexMaturity($W$9,AB437,trigger)</f>
        <v>55674</v>
      </c>
      <c r="AD437" s="49">
        <f>_xll.qlTenorBasisValue($W$17,AB437,_xll.ohTrigger(trigger,$W$24))</f>
        <v>2.0573367811533604E-4</v>
      </c>
      <c r="AE437" s="49">
        <f>_xll.qlTenorBasisForwardRate($W$17,AB437,_xll.ohTrigger(trigger,$W$24))</f>
        <v>1.5143366370329496E-2</v>
      </c>
      <c r="AF437" s="49">
        <f>_xll.qlTenorBasisForwardRate2($W$17,AB437,AC437,_xll.ohTrigger(trigger,$W$24))</f>
        <v>1.5143366370329496E-2</v>
      </c>
      <c r="AG437" s="49">
        <f>_xll.qlIndexFixing($W$9,_xll.qlInterestRateIndexFixingDate($W$9,AB437,trigger),TRUE,trigger)</f>
        <v>1.502643680323572E-2</v>
      </c>
      <c r="AH437" s="52">
        <f t="shared" si="38"/>
        <v>1.1692956709377644</v>
      </c>
      <c r="AI437" s="52">
        <f t="shared" si="39"/>
        <v>0.99227849579583061</v>
      </c>
      <c r="BG437" s="102">
        <f>_xll.qlCalendarAdvance(calendar,BG436,"1D",,,trigger)</f>
        <v>42895</v>
      </c>
      <c r="BH437" s="71">
        <f>_xll.qlTenorBasisForwardRate($W$17,BG437,_xll.ohTrigger(trigger,$W$24))</f>
        <v>1.321242327539442E-3</v>
      </c>
      <c r="BI437" s="71">
        <f>_xll.qlTenorBasisForwardRate($W$17,BG437,_xll.ohTrigger(trigger,$W$24))*_xll.qlInterpolationInterpolate($AI$1,BG437,,trigger)</f>
        <v>1.308096385989244E-3</v>
      </c>
      <c r="BJ437" s="71">
        <f>_xll.qlIndexFixing($W$9,_xll.qlInterestRateIndexFixingDate($W$9,BG437,trigger),TRUE,trigger)</f>
        <v>1.313550339363522E-3</v>
      </c>
      <c r="BK437" s="1">
        <f t="shared" si="42"/>
        <v>5.4539533742780592E-6</v>
      </c>
    </row>
    <row r="438" spans="26:63" x14ac:dyDescent="0.2">
      <c r="Z438" s="1">
        <f t="shared" si="40"/>
        <v>435</v>
      </c>
      <c r="AA438" s="44" t="str">
        <f t="shared" si="41"/>
        <v>435M</v>
      </c>
      <c r="AB438" s="45">
        <f>_xll.qlCalendarAdvance(calendar,$AB$3,AA438,,,trigger)</f>
        <v>55520</v>
      </c>
      <c r="AC438" s="45">
        <f>_xll.qlInterestRateIndexMaturity($W$9,AB438,trigger)</f>
        <v>55702</v>
      </c>
      <c r="AD438" s="49">
        <f>_xll.qlTenorBasisValue($W$17,AB438,_xll.ohTrigger(trigger,$W$24))</f>
        <v>2.0527594990419322E-4</v>
      </c>
      <c r="AE438" s="49">
        <f>_xll.qlTenorBasisForwardRate($W$17,AB438,_xll.ohTrigger(trigger,$W$24))</f>
        <v>1.5124468291838481E-2</v>
      </c>
      <c r="AF438" s="49">
        <f>_xll.qlTenorBasisForwardRate2($W$17,AB438,AC438,_xll.ohTrigger(trigger,$W$24))</f>
        <v>1.5124468291838481E-2</v>
      </c>
      <c r="AG438" s="49">
        <f>_xll.qlIndexFixing($W$9,_xll.qlInterestRateIndexFixingDate($W$9,AB438,trigger),TRUE,trigger)</f>
        <v>1.5006811729782313E-2</v>
      </c>
      <c r="AH438" s="52">
        <f t="shared" si="38"/>
        <v>1.1765656205616795</v>
      </c>
      <c r="AI438" s="52">
        <f t="shared" si="39"/>
        <v>0.99222078027565053</v>
      </c>
      <c r="BG438" s="102">
        <f>_xll.qlCalendarAdvance(calendar,BG437,"1D",,,trigger)</f>
        <v>42898</v>
      </c>
      <c r="BH438" s="71">
        <f>_xll.qlTenorBasisForwardRate($W$17,BG438,_xll.ohTrigger(trigger,$W$24))</f>
        <v>1.3307244939086244E-3</v>
      </c>
      <c r="BI438" s="71">
        <f>_xll.qlTenorBasisForwardRate($W$17,BG438,_xll.ohTrigger(trigger,$W$24))*_xll.qlInterpolationInterpolate($AI$1,BG438,,trigger)</f>
        <v>1.3148363682361909E-3</v>
      </c>
      <c r="BJ438" s="71">
        <f>_xll.qlIndexFixing($W$9,_xll.qlInterestRateIndexFixingDate($W$9,BG438,trigger),TRUE,trigger)</f>
        <v>1.3201164164298939E-3</v>
      </c>
      <c r="BK438" s="1">
        <f t="shared" si="42"/>
        <v>5.2800481937030196E-6</v>
      </c>
    </row>
    <row r="439" spans="26:63" x14ac:dyDescent="0.2">
      <c r="Z439" s="1">
        <f t="shared" si="40"/>
        <v>436</v>
      </c>
      <c r="AA439" s="44" t="str">
        <f t="shared" si="41"/>
        <v>436M</v>
      </c>
      <c r="AB439" s="45">
        <f>_xll.qlCalendarAdvance(calendar,$AB$3,AA439,,,trigger)</f>
        <v>55551</v>
      </c>
      <c r="AC439" s="45">
        <f>_xll.qlInterestRateIndexMaturity($W$9,AB439,trigger)</f>
        <v>55733</v>
      </c>
      <c r="AD439" s="49">
        <f>_xll.qlTenorBasisValue($W$17,AB439,_xll.ohTrigger(trigger,$W$24))</f>
        <v>2.0479318546453925E-4</v>
      </c>
      <c r="AE439" s="49">
        <f>_xll.qlTenorBasisForwardRate($W$17,AB439,_xll.ohTrigger(trigger,$W$24))</f>
        <v>1.510361003213311E-2</v>
      </c>
      <c r="AF439" s="49">
        <f>_xll.qlTenorBasisForwardRate2($W$17,AB439,AC439,_xll.ohTrigger(trigger,$W$24))</f>
        <v>1.510361003213311E-2</v>
      </c>
      <c r="AG439" s="49">
        <f>_xll.qlIndexFixing($W$9,_xll.qlInterestRateIndexFixingDate($W$9,AB439,trigger),TRUE,trigger)</f>
        <v>1.4985682722811018E-2</v>
      </c>
      <c r="AH439" s="52">
        <f t="shared" si="38"/>
        <v>1.1792730932209254</v>
      </c>
      <c r="AI439" s="52">
        <f t="shared" si="39"/>
        <v>0.99219211108660776</v>
      </c>
      <c r="BG439" s="102">
        <f>_xll.qlCalendarAdvance(calendar,BG438,"1D",,,trigger)</f>
        <v>42899</v>
      </c>
      <c r="BH439" s="71">
        <f>_xll.qlTenorBasisForwardRate($W$17,BG439,_xll.ohTrigger(trigger,$W$24))</f>
        <v>1.33570333927565E-3</v>
      </c>
      <c r="BI439" s="71">
        <f>_xll.qlTenorBasisForwardRate($W$17,BG439,_xll.ohTrigger(trigger,$W$24))*_xll.qlInterpolationInterpolate($AI$1,BG439,,trigger)</f>
        <v>1.3188698534512785E-3</v>
      </c>
      <c r="BJ439" s="71">
        <f>_xll.qlIndexFixing($W$9,_xll.qlInterestRateIndexFixingDate($W$9,BG439,trigger),TRUE,trigger)</f>
        <v>1.3240244814813568E-3</v>
      </c>
      <c r="BK439" s="1">
        <f t="shared" si="42"/>
        <v>5.1546280300782989E-6</v>
      </c>
    </row>
    <row r="440" spans="26:63" x14ac:dyDescent="0.2">
      <c r="Z440" s="1">
        <f t="shared" si="40"/>
        <v>437</v>
      </c>
      <c r="AA440" s="44" t="str">
        <f t="shared" si="41"/>
        <v>437M</v>
      </c>
      <c r="AB440" s="45">
        <f>_xll.qlCalendarAdvance(calendar,$AB$3,AA440,,,trigger)</f>
        <v>55582</v>
      </c>
      <c r="AC440" s="45">
        <f>_xll.qlInterestRateIndexMaturity($W$9,AB440,trigger)</f>
        <v>55766</v>
      </c>
      <c r="AD440" s="49">
        <f>_xll.qlTenorBasisValue($W$17,AB440,_xll.ohTrigger(trigger,$W$24))</f>
        <v>2.0431708201657726E-4</v>
      </c>
      <c r="AE440" s="49">
        <f>_xll.qlTenorBasisForwardRate($W$17,AB440,_xll.ohTrigger(trigger,$W$24))</f>
        <v>1.5081986978806536E-2</v>
      </c>
      <c r="AF440" s="49">
        <f>_xll.qlTenorBasisForwardRate2($W$17,AB440,AC440,_xll.ohTrigger(trigger,$W$24))</f>
        <v>1.5081986978806536E-2</v>
      </c>
      <c r="AG440" s="49">
        <f>_xll.qlIndexFixing($W$9,_xll.qlInterestRateIndexFixingDate($W$9,AB440,trigger),TRUE,trigger)</f>
        <v>1.4964356955865656E-2</v>
      </c>
      <c r="AH440" s="52">
        <f t="shared" si="38"/>
        <v>1.1763002294088061</v>
      </c>
      <c r="AI440" s="52">
        <f t="shared" si="39"/>
        <v>0.99220062826561406</v>
      </c>
      <c r="BG440" s="102">
        <f>_xll.qlCalendarAdvance(calendar,BG439,"1D",,,trigger)</f>
        <v>42900</v>
      </c>
      <c r="BH440" s="71">
        <f>_xll.qlTenorBasisForwardRate($W$17,BG440,_xll.ohTrigger(trigger,$W$24))</f>
        <v>1.3406955424240048E-3</v>
      </c>
      <c r="BI440" s="71">
        <f>_xll.qlTenorBasisForwardRate($W$17,BG440,_xll.ohTrigger(trigger,$W$24))*_xll.qlInterpolationInterpolate($AI$1,BG440,,trigger)</f>
        <v>1.3229099147292636E-3</v>
      </c>
      <c r="BJ440" s="71">
        <f>_xll.qlIndexFixing($W$9,_xll.qlInterestRateIndexFixingDate($W$9,BG440,trigger),TRUE,trigger)</f>
        <v>1.3278558363422704E-3</v>
      </c>
      <c r="BK440" s="1">
        <f t="shared" si="42"/>
        <v>4.9459216130067363E-6</v>
      </c>
    </row>
    <row r="441" spans="26:63" x14ac:dyDescent="0.2">
      <c r="Z441" s="1">
        <f t="shared" si="40"/>
        <v>438</v>
      </c>
      <c r="AA441" s="44" t="str">
        <f t="shared" si="41"/>
        <v>438M</v>
      </c>
      <c r="AB441" s="45">
        <f>_xll.qlCalendarAdvance(calendar,$AB$3,AA441,,,trigger)</f>
        <v>55611</v>
      </c>
      <c r="AC441" s="45">
        <f>_xll.qlInterestRateIndexMaturity($W$9,AB441,trigger)</f>
        <v>55794</v>
      </c>
      <c r="AD441" s="49">
        <f>_xll.qlTenorBasisValue($W$17,AB441,_xll.ohTrigger(trigger,$W$24))</f>
        <v>2.0387764651335055E-4</v>
      </c>
      <c r="AE441" s="49">
        <f>_xll.qlTenorBasisForwardRate($W$17,AB441,_xll.ohTrigger(trigger,$W$24))</f>
        <v>1.5061277770836972E-2</v>
      </c>
      <c r="AF441" s="49">
        <f>_xll.qlTenorBasisForwardRate2($W$17,AB441,AC441,_xll.ohTrigger(trigger,$W$24))</f>
        <v>1.5061277770836972E-2</v>
      </c>
      <c r="AG441" s="49">
        <f>_xll.qlIndexFixing($W$9,_xll.qlInterestRateIndexFixingDate($W$9,AB441,trigger),TRUE,trigger)</f>
        <v>1.4944393129887311E-2</v>
      </c>
      <c r="AH441" s="52">
        <f t="shared" si="38"/>
        <v>1.168846409496608</v>
      </c>
      <c r="AI441" s="52">
        <f t="shared" si="39"/>
        <v>0.99223939411196682</v>
      </c>
      <c r="BG441" s="102">
        <f>_xll.qlCalendarAdvance(calendar,BG440,"1D",,,trigger)</f>
        <v>42901</v>
      </c>
      <c r="BH441" s="71">
        <f>_xll.qlTenorBasisForwardRate($W$17,BG441,_xll.ohTrigger(trigger,$W$24))</f>
        <v>1.3457010482803657E-3</v>
      </c>
      <c r="BI441" s="71">
        <f>_xll.qlTenorBasisForwardRate($W$17,BG441,_xll.ohTrigger(trigger,$W$24))*_xll.qlInterpolationInterpolate($AI$1,BG441,,trigger)</f>
        <v>1.3269564711850003E-3</v>
      </c>
      <c r="BJ441" s="71">
        <f>_xll.qlIndexFixing($W$9,_xll.qlInterestRateIndexFixingDate($W$9,BG441,trigger),TRUE,trigger)</f>
        <v>1.3316208537780135E-3</v>
      </c>
      <c r="BK441" s="1">
        <f t="shared" si="42"/>
        <v>4.6643825930131871E-6</v>
      </c>
    </row>
    <row r="442" spans="26:63" x14ac:dyDescent="0.2">
      <c r="Z442" s="1">
        <f t="shared" si="40"/>
        <v>439</v>
      </c>
      <c r="AA442" s="44" t="str">
        <f t="shared" si="41"/>
        <v>439M</v>
      </c>
      <c r="AB442" s="45">
        <f>_xll.qlCalendarAdvance(calendar,$AB$3,AA442,,,trigger)</f>
        <v>55641</v>
      </c>
      <c r="AC442" s="45">
        <f>_xll.qlInterestRateIndexMaturity($W$9,AB442,trigger)</f>
        <v>55827</v>
      </c>
      <c r="AD442" s="49">
        <f>_xll.qlTenorBasisValue($W$17,AB442,_xll.ohTrigger(trigger,$W$24))</f>
        <v>2.0342903411908875E-4</v>
      </c>
      <c r="AE442" s="49">
        <f>_xll.qlTenorBasisForwardRate($W$17,AB442,_xll.ohTrigger(trigger,$W$24))</f>
        <v>1.5038965931620973E-2</v>
      </c>
      <c r="AF442" s="49">
        <f>_xll.qlTenorBasisForwardRate2($W$17,AB442,AC442,_xll.ohTrigger(trigger,$W$24))</f>
        <v>1.5038965931620973E-2</v>
      </c>
      <c r="AG442" s="49">
        <f>_xll.qlIndexFixing($W$9,_xll.qlInterestRateIndexFixingDate($W$9,AB442,trigger),TRUE,trigger)</f>
        <v>1.4923464796523079E-2</v>
      </c>
      <c r="AH442" s="52">
        <f t="shared" si="38"/>
        <v>1.1550113509789344</v>
      </c>
      <c r="AI442" s="52">
        <f t="shared" si="39"/>
        <v>0.99231987520797293</v>
      </c>
      <c r="BG442" s="102">
        <f>_xll.qlCalendarAdvance(calendar,BG441,"1D",,,trigger)</f>
        <v>42902</v>
      </c>
      <c r="BH442" s="71">
        <f>_xll.qlTenorBasisForwardRate($W$17,BG442,_xll.ohTrigger(trigger,$W$24))</f>
        <v>1.3561726369562589E-3</v>
      </c>
      <c r="BI442" s="71">
        <f>_xll.qlTenorBasisForwardRate($W$17,BG442,_xll.ohTrigger(trigger,$W$24))*_xll.qlInterpolationInterpolate($AI$1,BG442,,trigger)</f>
        <v>1.3363827068436332E-3</v>
      </c>
      <c r="BJ442" s="71">
        <f>_xll.qlIndexFixing($W$9,_xll.qlInterestRateIndexFixingDate($W$9,BG442,trigger),TRUE,trigger)</f>
        <v>1.3412780632011379E-3</v>
      </c>
      <c r="BK442" s="1">
        <f t="shared" si="42"/>
        <v>4.8953563575046891E-6</v>
      </c>
    </row>
    <row r="443" spans="26:63" x14ac:dyDescent="0.2">
      <c r="Z443" s="1">
        <f t="shared" si="40"/>
        <v>440</v>
      </c>
      <c r="AA443" s="44" t="str">
        <f t="shared" si="41"/>
        <v>440M</v>
      </c>
      <c r="AB443" s="45">
        <f>_xll.qlCalendarAdvance(calendar,$AB$3,AA443,,,trigger)</f>
        <v>55673</v>
      </c>
      <c r="AC443" s="45">
        <f>_xll.qlInterestRateIndexMaturity($W$9,AB443,trigger)</f>
        <v>55856</v>
      </c>
      <c r="AD443" s="49">
        <f>_xll.qlTenorBasisValue($W$17,AB443,_xll.ohTrigger(trigger,$W$24))</f>
        <v>2.0295712534954701E-4</v>
      </c>
      <c r="AE443" s="49">
        <f>_xll.qlTenorBasisForwardRate($W$17,AB443,_xll.ohTrigger(trigger,$W$24))</f>
        <v>1.5014905680712873E-2</v>
      </c>
      <c r="AF443" s="49">
        <f>_xll.qlTenorBasisForwardRate2($W$17,AB443,AC443,_xll.ohTrigger(trigger,$W$24))</f>
        <v>1.5014905680712873E-2</v>
      </c>
      <c r="AG443" s="49">
        <f>_xll.qlIndexFixing($W$9,_xll.qlInterestRateIndexFixingDate($W$9,AB443,trigger),TRUE,trigger)</f>
        <v>1.4901267779481819E-2</v>
      </c>
      <c r="AH443" s="52">
        <f t="shared" si="38"/>
        <v>1.1363790123105484</v>
      </c>
      <c r="AI443" s="52">
        <f t="shared" si="39"/>
        <v>0.99243166066790378</v>
      </c>
      <c r="BG443" s="102">
        <f>_xll.qlCalendarAdvance(calendar,BG442,"1D",,,trigger)</f>
        <v>42905</v>
      </c>
      <c r="BH443" s="71">
        <f>_xll.qlTenorBasisForwardRate($W$17,BG443,_xll.ohTrigger(trigger,$W$24))</f>
        <v>1.365854982888115E-3</v>
      </c>
      <c r="BI443" s="71">
        <f>_xll.qlTenorBasisForwardRate($W$17,BG443,_xll.ohTrigger(trigger,$W$24))*_xll.qlInterpolationInterpolate($AI$1,BG443,,trigger)</f>
        <v>1.3432060220044471E-3</v>
      </c>
      <c r="BJ443" s="71">
        <f>_xll.qlIndexFixing($W$9,_xll.qlInterestRateIndexFixingDate($W$9,BG443,trigger),TRUE,trigger)</f>
        <v>1.3462274364558183E-3</v>
      </c>
      <c r="BK443" s="1">
        <f t="shared" si="42"/>
        <v>3.0214144513711957E-6</v>
      </c>
    </row>
    <row r="444" spans="26:63" x14ac:dyDescent="0.2">
      <c r="Z444" s="1">
        <f t="shared" si="40"/>
        <v>441</v>
      </c>
      <c r="AA444" s="44" t="str">
        <f t="shared" si="41"/>
        <v>441M</v>
      </c>
      <c r="AB444" s="45">
        <f>_xll.qlCalendarAdvance(calendar,$AB$3,AA444,,,trigger)</f>
        <v>55702</v>
      </c>
      <c r="AC444" s="45">
        <f>_xll.qlInterestRateIndexMaturity($W$9,AB444,trigger)</f>
        <v>55886</v>
      </c>
      <c r="AD444" s="49">
        <f>_xll.qlTenorBasisValue($W$17,AB444,_xll.ohTrigger(trigger,$W$24))</f>
        <v>2.0253527568461351E-4</v>
      </c>
      <c r="AE444" s="49">
        <f>_xll.qlTenorBasisForwardRate($W$17,AB444,_xll.ohTrigger(trigger,$W$24))</f>
        <v>1.4992179451583402E-2</v>
      </c>
      <c r="AF444" s="49">
        <f>_xll.qlTenorBasisForwardRate2($W$17,AB444,AC444,_xll.ohTrigger(trigger,$W$24))</f>
        <v>1.4992179451583402E-2</v>
      </c>
      <c r="AG444" s="49">
        <f>_xll.qlIndexFixing($W$9,_xll.qlInterestRateIndexFixingDate($W$9,AB444,trigger),TRUE,trigger)</f>
        <v>1.4880877424331274E-2</v>
      </c>
      <c r="AH444" s="52">
        <f t="shared" si="38"/>
        <v>1.1130202725212825</v>
      </c>
      <c r="AI444" s="52">
        <f t="shared" si="39"/>
        <v>0.99257599419673614</v>
      </c>
      <c r="BG444" s="102">
        <f>_xll.qlCalendarAdvance(calendar,BG443,"1D",,,trigger)</f>
        <v>42906</v>
      </c>
      <c r="BH444" s="71">
        <f>_xll.qlTenorBasisForwardRate($W$17,BG444,_xll.ohTrigger(trigger,$W$24))</f>
        <v>1.3709261617507441E-3</v>
      </c>
      <c r="BI444" s="71">
        <f>_xll.qlTenorBasisForwardRate($W$17,BG444,_xll.ohTrigger(trigger,$W$24))*_xll.qlInterpolationInterpolate($AI$1,BG444,,trigger)</f>
        <v>1.3472838320102215E-3</v>
      </c>
      <c r="BJ444" s="71">
        <f>_xll.qlIndexFixing($W$9,_xll.qlInterestRateIndexFixingDate($W$9,BG444,trigger),TRUE,trigger)</f>
        <v>1.3498187900952124E-3</v>
      </c>
      <c r="BK444" s="1">
        <f t="shared" si="42"/>
        <v>2.5349580849909001E-6</v>
      </c>
    </row>
    <row r="445" spans="26:63" x14ac:dyDescent="0.2">
      <c r="Z445" s="1">
        <f t="shared" si="40"/>
        <v>442</v>
      </c>
      <c r="AA445" s="44" t="str">
        <f t="shared" si="41"/>
        <v>442M</v>
      </c>
      <c r="AB445" s="45">
        <f>_xll.qlCalendarAdvance(calendar,$AB$3,AA445,,,trigger)</f>
        <v>55733</v>
      </c>
      <c r="AC445" s="45">
        <f>_xll.qlInterestRateIndexMaturity($W$9,AB445,trigger)</f>
        <v>55918</v>
      </c>
      <c r="AD445" s="49">
        <f>_xll.qlTenorBasisValue($W$17,AB445,_xll.ohTrigger(trigger,$W$24))</f>
        <v>2.0209036900114457E-4</v>
      </c>
      <c r="AE445" s="49">
        <f>_xll.qlTenorBasisForwardRate($W$17,AB445,_xll.ohTrigger(trigger,$W$24))</f>
        <v>1.4967198339884302E-2</v>
      </c>
      <c r="AF445" s="49">
        <f>_xll.qlTenorBasisForwardRate2($W$17,AB445,AC445,_xll.ohTrigger(trigger,$W$24))</f>
        <v>1.4967198339884302E-2</v>
      </c>
      <c r="AG445" s="49">
        <f>_xll.qlIndexFixing($W$9,_xll.qlInterestRateIndexFixingDate($W$9,AB445,trigger),TRUE,trigger)</f>
        <v>1.4858957134994754E-2</v>
      </c>
      <c r="AH445" s="52">
        <f t="shared" si="38"/>
        <v>1.0824120488954827</v>
      </c>
      <c r="AI445" s="52">
        <f t="shared" si="39"/>
        <v>0.99276810513019598</v>
      </c>
      <c r="BG445" s="102">
        <f>_xll.qlCalendarAdvance(calendar,BG444,"1D",,,trigger)</f>
        <v>42907</v>
      </c>
      <c r="BH445" s="71">
        <f>_xll.qlTenorBasisForwardRate($W$17,BG445,_xll.ohTrigger(trigger,$W$24))</f>
        <v>1.3760103042217021E-3</v>
      </c>
      <c r="BI445" s="71">
        <f>_xll.qlTenorBasisForwardRate($W$17,BG445,_xll.ohTrigger(trigger,$W$24))*_xll.qlInterpolationInterpolate($AI$1,BG445,,trigger)</f>
        <v>1.3513676464657009E-3</v>
      </c>
      <c r="BJ445" s="71">
        <f>_xll.qlIndexFixing($W$9,_xll.qlInterestRateIndexFixingDate($W$9,BG445,trigger),TRUE,trigger)</f>
        <v>1.3534075019863655E-3</v>
      </c>
      <c r="BK445" s="1">
        <f t="shared" si="42"/>
        <v>2.0398555206646313E-6</v>
      </c>
    </row>
    <row r="446" spans="26:63" x14ac:dyDescent="0.2">
      <c r="Z446" s="1">
        <f t="shared" si="40"/>
        <v>443</v>
      </c>
      <c r="AA446" s="44" t="str">
        <f t="shared" si="41"/>
        <v>443M</v>
      </c>
      <c r="AB446" s="45">
        <f>_xll.qlCalendarAdvance(calendar,$AB$3,AA446,,,trigger)</f>
        <v>55764</v>
      </c>
      <c r="AC446" s="45">
        <f>_xll.qlInterestRateIndexMaturity($W$9,AB446,trigger)</f>
        <v>55946</v>
      </c>
      <c r="AD446" s="49">
        <f>_xll.qlTenorBasisValue($W$17,AB446,_xll.ohTrigger(trigger,$W$24))</f>
        <v>2.0165161797053798E-4</v>
      </c>
      <c r="AE446" s="49">
        <f>_xll.qlTenorBasisForwardRate($W$17,AB446,_xll.ohTrigger(trigger,$W$24))</f>
        <v>1.4941975644167667E-2</v>
      </c>
      <c r="AF446" s="49">
        <f>_xll.qlTenorBasisForwardRate2($W$17,AB446,AC446,_xll.ohTrigger(trigger,$W$24))</f>
        <v>1.4941975644167667E-2</v>
      </c>
      <c r="AG446" s="49">
        <f>_xll.qlIndexFixing($W$9,_xll.qlInterestRateIndexFixingDate($W$9,AB446,trigger),TRUE,trigger)</f>
        <v>1.483711711916272E-2</v>
      </c>
      <c r="AH446" s="52">
        <f t="shared" si="38"/>
        <v>1.0485852500494683</v>
      </c>
      <c r="AI446" s="52">
        <f t="shared" si="39"/>
        <v>0.99298228510726583</v>
      </c>
      <c r="BG446" s="102">
        <f>_xll.qlCalendarAdvance(calendar,BG445,"1D",,,trigger)</f>
        <v>42908</v>
      </c>
      <c r="BH446" s="71">
        <f>_xll.qlTenorBasisForwardRate($W$17,BG446,_xll.ohTrigger(trigger,$W$24))</f>
        <v>1.3811073523390476E-3</v>
      </c>
      <c r="BI446" s="71">
        <f>_xll.qlTenorBasisForwardRate($W$17,BG446,_xll.ohTrigger(trigger,$W$24))*_xll.qlInterpolationInterpolate($AI$1,BG446,,trigger)</f>
        <v>1.3554573826907777E-3</v>
      </c>
      <c r="BJ446" s="71">
        <f>_xll.qlIndexFixing($W$9,_xll.qlInterestRateIndexFixingDate($W$9,BG446,trigger),TRUE,trigger)</f>
        <v>1.3570044312439782E-3</v>
      </c>
      <c r="BK446" s="1">
        <f t="shared" si="42"/>
        <v>1.5470485532004859E-6</v>
      </c>
    </row>
    <row r="447" spans="26:63" x14ac:dyDescent="0.2">
      <c r="Z447" s="1">
        <f t="shared" si="40"/>
        <v>444</v>
      </c>
      <c r="AA447" s="44" t="str">
        <f t="shared" si="41"/>
        <v>444M</v>
      </c>
      <c r="AB447" s="45">
        <f>_xll.qlCalendarAdvance(calendar,$AB$3,AA447,,,trigger)</f>
        <v>55794</v>
      </c>
      <c r="AC447" s="45">
        <f>_xll.qlInterestRateIndexMaturity($W$9,AB447,trigger)</f>
        <v>55976</v>
      </c>
      <c r="AD447" s="49">
        <f>_xll.qlTenorBasisValue($W$17,AB447,_xll.ohTrigger(trigger,$W$24))</f>
        <v>2.0123280361627742E-4</v>
      </c>
      <c r="AE447" s="49">
        <f>_xll.qlTenorBasisForwardRate($W$17,AB447,_xll.ohTrigger(trigger,$W$24))</f>
        <v>1.4916587425644131E-2</v>
      </c>
      <c r="AF447" s="49">
        <f>_xll.qlTenorBasisForwardRate2($W$17,AB447,AC447,_xll.ohTrigger(trigger,$W$24))</f>
        <v>1.4916587425644131E-2</v>
      </c>
      <c r="AG447" s="49">
        <f>_xll.qlIndexFixing($W$9,_xll.qlInterestRateIndexFixingDate($W$9,AB447,trigger),TRUE,trigger)</f>
        <v>1.4815717983777281E-2</v>
      </c>
      <c r="AH447" s="52">
        <f t="shared" si="38"/>
        <v>1.0086944186685036</v>
      </c>
      <c r="AI447" s="52">
        <f t="shared" si="39"/>
        <v>0.99323776685722109</v>
      </c>
      <c r="BG447" s="102">
        <f>_xll.qlCalendarAdvance(calendar,BG446,"1D",,,trigger)</f>
        <v>42909</v>
      </c>
      <c r="BH447" s="71">
        <f>_xll.qlTenorBasisForwardRate($W$17,BG447,_xll.ohTrigger(trigger,$W$24))</f>
        <v>1.3972875994761164E-3</v>
      </c>
      <c r="BI447" s="71">
        <f>_xll.qlTenorBasisForwardRate($W$17,BG447,_xll.ohTrigger(trigger,$W$24))*_xll.qlInterpolationInterpolate($AI$1,BG447,,trigger)</f>
        <v>1.3704103680823641E-3</v>
      </c>
      <c r="BJ447" s="71">
        <f>_xll.qlIndexFixing($W$9,_xll.qlInterestRateIndexFixingDate($W$9,BG447,trigger),TRUE,trigger)</f>
        <v>1.3730425648621491E-3</v>
      </c>
      <c r="BK447" s="1">
        <f t="shared" si="42"/>
        <v>2.632196779784983E-6</v>
      </c>
    </row>
    <row r="448" spans="26:63" x14ac:dyDescent="0.2">
      <c r="Z448" s="1">
        <f t="shared" si="40"/>
        <v>445</v>
      </c>
      <c r="AA448" s="44" t="str">
        <f t="shared" si="41"/>
        <v>445M</v>
      </c>
      <c r="AB448" s="45">
        <f>_xll.qlCalendarAdvance(calendar,$AB$3,AA448,,,trigger)</f>
        <v>55827</v>
      </c>
      <c r="AC448" s="45">
        <f>_xll.qlInterestRateIndexMaturity($W$9,AB448,trigger)</f>
        <v>56009</v>
      </c>
      <c r="AD448" s="49">
        <f>_xll.qlTenorBasisValue($W$17,AB448,_xll.ohTrigger(trigger,$W$24))</f>
        <v>2.0077858926590493E-4</v>
      </c>
      <c r="AE448" s="49">
        <f>_xll.qlTenorBasisForwardRate($W$17,AB448,_xll.ohTrigger(trigger,$W$24))</f>
        <v>1.4887897076703578E-2</v>
      </c>
      <c r="AF448" s="49">
        <f>_xll.qlTenorBasisForwardRate2($W$17,AB448,AC448,_xll.ohTrigger(trigger,$W$24))</f>
        <v>1.4887897076703578E-2</v>
      </c>
      <c r="AG448" s="49">
        <f>_xll.qlIndexFixing($W$9,_xll.qlInterestRateIndexFixingDate($W$9,AB448,trigger),TRUE,trigger)</f>
        <v>1.4792043914826799E-2</v>
      </c>
      <c r="AH448" s="52">
        <f t="shared" si="38"/>
        <v>0.95853161876779258</v>
      </c>
      <c r="AI448" s="52">
        <f t="shared" si="39"/>
        <v>0.99356167218359071</v>
      </c>
      <c r="BG448" s="102">
        <f>_xll.qlCalendarAdvance(calendar,BG447,"1D",,,trigger)</f>
        <v>42912</v>
      </c>
      <c r="BH448" s="71">
        <f>_xll.qlTenorBasisForwardRate($W$17,BG448,_xll.ohTrigger(trigger,$W$24))</f>
        <v>1.4044021914818283E-3</v>
      </c>
      <c r="BI448" s="71">
        <f>_xll.qlTenorBasisForwardRate($W$17,BG448,_xll.ohTrigger(trigger,$W$24))*_xll.qlInterpolationInterpolate($AI$1,BG448,,trigger)</f>
        <v>1.3745936673850523E-3</v>
      </c>
      <c r="BJ448" s="71">
        <f>_xll.qlIndexFixing($W$9,_xll.qlInterestRateIndexFixingDate($W$9,BG448,trigger),TRUE,trigger)</f>
        <v>1.3748469438686376E-3</v>
      </c>
      <c r="BK448" s="1">
        <f t="shared" si="42"/>
        <v>2.5327648358534731E-7</v>
      </c>
    </row>
    <row r="449" spans="26:63" x14ac:dyDescent="0.2">
      <c r="Z449" s="1">
        <f t="shared" si="40"/>
        <v>446</v>
      </c>
      <c r="AA449" s="44" t="str">
        <f t="shared" si="41"/>
        <v>446M</v>
      </c>
      <c r="AB449" s="45">
        <f>_xll.qlCalendarAdvance(calendar,$AB$3,AA449,,,trigger)</f>
        <v>55855</v>
      </c>
      <c r="AC449" s="45">
        <f>_xll.qlInterestRateIndexMaturity($W$9,AB449,trigger)</f>
        <v>56037</v>
      </c>
      <c r="AD449" s="49">
        <f>_xll.qlTenorBasisValue($W$17,AB449,_xll.ohTrigger(trigger,$W$24))</f>
        <v>2.0039845027019837E-4</v>
      </c>
      <c r="AE449" s="49">
        <f>_xll.qlTenorBasisForwardRate($W$17,AB449,_xll.ohTrigger(trigger,$W$24))</f>
        <v>1.4862922509224448E-2</v>
      </c>
      <c r="AF449" s="49">
        <f>_xll.qlTenorBasisForwardRate2($W$17,AB449,AC449,_xll.ohTrigger(trigger,$W$24))</f>
        <v>1.4862922509224448E-2</v>
      </c>
      <c r="AG449" s="49">
        <f>_xll.qlIndexFixing($W$9,_xll.qlInterestRateIndexFixingDate($W$9,AB449,trigger),TRUE,trigger)</f>
        <v>1.4771845974341389E-2</v>
      </c>
      <c r="AH449" s="52">
        <f t="shared" si="38"/>
        <v>0.9107653488305868</v>
      </c>
      <c r="AI449" s="52">
        <f t="shared" si="39"/>
        <v>0.99387223240741962</v>
      </c>
      <c r="BG449" s="102">
        <f>_xll.qlCalendarAdvance(calendar,BG448,"1D",,,trigger)</f>
        <v>42913</v>
      </c>
      <c r="BH449" s="71">
        <f>_xll.qlTenorBasisForwardRate($W$17,BG449,_xll.ohTrigger(trigger,$W$24))</f>
        <v>1.4067841201395365E-3</v>
      </c>
      <c r="BI449" s="71">
        <f>_xll.qlTenorBasisForwardRate($W$17,BG449,_xll.ohTrigger(trigger,$W$24))*_xll.qlInterpolationInterpolate($AI$1,BG449,,trigger)</f>
        <v>1.3759919791371956E-3</v>
      </c>
      <c r="BJ449" s="71">
        <f>_xll.qlIndexFixing($W$9,_xll.qlInterestRateIndexFixingDate($W$9,BG449,trigger),TRUE,trigger)</f>
        <v>1.3754972705340384E-3</v>
      </c>
      <c r="BK449" s="1">
        <f t="shared" si="42"/>
        <v>-4.9470860315724285E-7</v>
      </c>
    </row>
    <row r="450" spans="26:63" x14ac:dyDescent="0.2">
      <c r="Z450" s="1">
        <f t="shared" si="40"/>
        <v>447</v>
      </c>
      <c r="AA450" s="44" t="str">
        <f t="shared" si="41"/>
        <v>447M</v>
      </c>
      <c r="AB450" s="45">
        <f>_xll.qlCalendarAdvance(calendar,$AB$3,AA450,,,trigger)</f>
        <v>55886</v>
      </c>
      <c r="AC450" s="45">
        <f>_xll.qlInterestRateIndexMaturity($W$9,AB450,trigger)</f>
        <v>56067</v>
      </c>
      <c r="AD450" s="49">
        <f>_xll.qlTenorBasisValue($W$17,AB450,_xll.ohTrigger(trigger,$W$24))</f>
        <v>1.9998313473525457E-4</v>
      </c>
      <c r="AE450" s="49">
        <f>_xll.qlTenorBasisForwardRate($W$17,AB450,_xll.ohTrigger(trigger,$W$24))</f>
        <v>1.4834760727022342E-2</v>
      </c>
      <c r="AF450" s="49">
        <f>_xll.qlTenorBasisForwardRate2($W$17,AB450,AC450,_xll.ohTrigger(trigger,$W$24))</f>
        <v>1.4834760727022342E-2</v>
      </c>
      <c r="AG450" s="49">
        <f>_xll.qlIndexFixing($W$9,_xll.qlInterestRateIndexFixingDate($W$9,AB450,trigger),TRUE,trigger)</f>
        <v>1.4749429481438127E-2</v>
      </c>
      <c r="AH450" s="52">
        <f t="shared" si="38"/>
        <v>0.85331245584215409</v>
      </c>
      <c r="AI450" s="52">
        <f t="shared" si="39"/>
        <v>0.99424788527739583</v>
      </c>
      <c r="BG450" s="102">
        <f>_xll.qlCalendarAdvance(calendar,BG449,"1D",,,trigger)</f>
        <v>42914</v>
      </c>
      <c r="BH450" s="71">
        <f>_xll.qlTenorBasisForwardRate($W$17,BG450,_xll.ohTrigger(trigger,$W$24))</f>
        <v>1.4119573618700497E-3</v>
      </c>
      <c r="BI450" s="71">
        <f>_xll.qlTenorBasisForwardRate($W$17,BG450,_xll.ohTrigger(trigger,$W$24))*_xll.qlInterpolationInterpolate($AI$1,BG450,,trigger)</f>
        <v>1.3801154957838546E-3</v>
      </c>
      <c r="BJ450" s="71">
        <f>_xll.qlIndexFixing($W$9,_xll.qlInterestRateIndexFixingDate($W$9,BG450,trigger),TRUE,trigger)</f>
        <v>1.379375436247414E-3</v>
      </c>
      <c r="BK450" s="1">
        <f t="shared" si="42"/>
        <v>-7.4005953644060672E-7</v>
      </c>
    </row>
    <row r="451" spans="26:63" x14ac:dyDescent="0.2">
      <c r="Z451" s="1">
        <f t="shared" si="40"/>
        <v>448</v>
      </c>
      <c r="AA451" s="44" t="str">
        <f t="shared" si="41"/>
        <v>448M</v>
      </c>
      <c r="AB451" s="45">
        <f>_xll.qlCalendarAdvance(calendar,$AB$3,AA451,,,trigger)</f>
        <v>55918</v>
      </c>
      <c r="AC451" s="45">
        <f>_xll.qlInterestRateIndexMaturity($W$9,AB451,trigger)</f>
        <v>56100</v>
      </c>
      <c r="AD451" s="49">
        <f>_xll.qlTenorBasisValue($W$17,AB451,_xll.ohTrigger(trigger,$W$24))</f>
        <v>1.9956046193625053E-4</v>
      </c>
      <c r="AE451" s="49">
        <f>_xll.qlTenorBasisForwardRate($W$17,AB451,_xll.ohTrigger(trigger,$W$24))</f>
        <v>1.4804591983313489E-2</v>
      </c>
      <c r="AF451" s="49">
        <f>_xll.qlTenorBasisForwardRate2($W$17,AB451,AC451,_xll.ohTrigger(trigger,$W$24))</f>
        <v>1.4804591983313489E-2</v>
      </c>
      <c r="AG451" s="49">
        <f>_xll.qlIndexFixing($W$9,_xll.qlInterestRateIndexFixingDate($W$9,AB451,trigger),TRUE,trigger)</f>
        <v>1.4726028866163206E-2</v>
      </c>
      <c r="AH451" s="52">
        <f t="shared" si="38"/>
        <v>0.78563117150282769</v>
      </c>
      <c r="AI451" s="52">
        <f t="shared" si="39"/>
        <v>0.99469332777027342</v>
      </c>
      <c r="BG451" s="102">
        <f>_xll.qlCalendarAdvance(calendar,BG450,"1D",,,trigger)</f>
        <v>42915</v>
      </c>
      <c r="BH451" s="71">
        <f>_xll.qlTenorBasisForwardRate($W$17,BG451,_xll.ohTrigger(trigger,$W$24))</f>
        <v>1.4171430919733029E-3</v>
      </c>
      <c r="BI451" s="71">
        <f>_xll.qlTenorBasisForwardRate($W$17,BG451,_xll.ohTrigger(trigger,$W$24))*_xll.qlInterpolationInterpolate($AI$1,BG451,,trigger)</f>
        <v>1.3842443485034923E-3</v>
      </c>
      <c r="BJ451" s="71">
        <f>_xll.qlIndexFixing($W$9,_xll.qlInterestRateIndexFixingDate($W$9,BG451,trigger),TRUE,trigger)</f>
        <v>1.383339778610431E-3</v>
      </c>
      <c r="BK451" s="1">
        <f t="shared" si="42"/>
        <v>-9.0456989306126646E-7</v>
      </c>
    </row>
    <row r="452" spans="26:63" x14ac:dyDescent="0.2">
      <c r="Z452" s="1">
        <f t="shared" si="40"/>
        <v>449</v>
      </c>
      <c r="AA452" s="44" t="str">
        <f t="shared" si="41"/>
        <v>449M</v>
      </c>
      <c r="AB452" s="45">
        <f>_xll.qlCalendarAdvance(calendar,$AB$3,AA452,,,trigger)</f>
        <v>55946</v>
      </c>
      <c r="AC452" s="45">
        <f>_xll.qlInterestRateIndexMaturity($W$9,AB452,trigger)</f>
        <v>56130</v>
      </c>
      <c r="AD452" s="49">
        <f>_xll.qlTenorBasisValue($W$17,AB452,_xll.ohTrigger(trigger,$W$24))</f>
        <v>1.9919559045187256E-4</v>
      </c>
      <c r="AE452" s="49">
        <f>_xll.qlTenorBasisForwardRate($W$17,AB452,_xll.ohTrigger(trigger,$W$24))</f>
        <v>1.4777319927170719E-2</v>
      </c>
      <c r="AF452" s="49">
        <f>_xll.qlTenorBasisForwardRate2($W$17,AB452,AC452,_xll.ohTrigger(trigger,$W$24))</f>
        <v>1.4777319927170719E-2</v>
      </c>
      <c r="AG452" s="49">
        <f>_xll.qlIndexFixing($W$9,_xll.qlInterestRateIndexFixingDate($W$9,AB452,trigger),TRUE,trigger)</f>
        <v>1.4705360819353504E-2</v>
      </c>
      <c r="AH452" s="52">
        <f t="shared" ref="AH452:AH515" si="43">(AE452-AG452)*10000</f>
        <v>0.7195910781721514</v>
      </c>
      <c r="AI452" s="52">
        <f t="shared" ref="AI452:AI515" si="44">AG452/AF452</f>
        <v>0.9951304358184121</v>
      </c>
      <c r="BG452" s="102">
        <f>_xll.qlCalendarAdvance(calendar,BG451,"1D",,,trigger)</f>
        <v>42916</v>
      </c>
      <c r="BH452" s="71">
        <f>_xll.qlTenorBasisForwardRate($W$17,BG452,_xll.ohTrigger(trigger,$W$24))</f>
        <v>1.4195447544262697E-3</v>
      </c>
      <c r="BI452" s="71">
        <f>_xll.qlTenorBasisForwardRate($W$17,BG452,_xll.ohTrigger(trigger,$W$24))*_xll.qlInterpolationInterpolate($AI$1,BG452,,trigger)</f>
        <v>1.3856487328486843E-3</v>
      </c>
      <c r="BJ452" s="71">
        <f>_xll.qlIndexFixing($W$9,_xll.qlInterestRateIndexFixingDate($W$9,BG452,trigger),TRUE,trigger)</f>
        <v>1.3841846784477976E-3</v>
      </c>
      <c r="BK452" s="1">
        <f t="shared" si="42"/>
        <v>-1.4640544008866392E-6</v>
      </c>
    </row>
    <row r="453" spans="26:63" x14ac:dyDescent="0.2">
      <c r="Z453" s="1">
        <f t="shared" si="40"/>
        <v>450</v>
      </c>
      <c r="AA453" s="44" t="str">
        <f t="shared" si="41"/>
        <v>450M</v>
      </c>
      <c r="AB453" s="45">
        <f>_xll.qlCalendarAdvance(calendar,$AB$3,AA453,,,trigger)</f>
        <v>55976</v>
      </c>
      <c r="AC453" s="45">
        <f>_xll.qlInterestRateIndexMaturity($W$9,AB453,trigger)</f>
        <v>56159</v>
      </c>
      <c r="AD453" s="49">
        <f>_xll.qlTenorBasisValue($W$17,AB453,_xll.ohTrigger(trigger,$W$24))</f>
        <v>1.9880973444217151E-4</v>
      </c>
      <c r="AE453" s="49">
        <f>_xll.qlTenorBasisForwardRate($W$17,AB453,_xll.ohTrigger(trigger,$W$24))</f>
        <v>1.4748038957363294E-2</v>
      </c>
      <c r="AF453" s="49">
        <f>_xll.qlTenorBasisForwardRate2($W$17,AB453,AC453,_xll.ohTrigger(trigger,$W$24))</f>
        <v>1.4748038957363294E-2</v>
      </c>
      <c r="AG453" s="49">
        <f>_xll.qlIndexFixing($W$9,_xll.qlInterestRateIndexFixingDate($W$9,AB453,trigger),TRUE,trigger)</f>
        <v>1.4683320755874684E-2</v>
      </c>
      <c r="AH453" s="52">
        <f t="shared" si="43"/>
        <v>0.64718201488610583</v>
      </c>
      <c r="AI453" s="52">
        <f t="shared" si="44"/>
        <v>0.99561174189492507</v>
      </c>
      <c r="BG453" s="102">
        <f>_xll.qlCalendarAdvance(calendar,BG452,"1D",,,trigger)</f>
        <v>42919</v>
      </c>
      <c r="BH453" s="71">
        <f>_xll.qlTenorBasisForwardRate($W$17,BG453,_xll.ohTrigger(trigger,$W$24))</f>
        <v>1.4408244617359757E-3</v>
      </c>
      <c r="BI453" s="71">
        <f>_xll.qlTenorBasisForwardRate($W$17,BG453,_xll.ohTrigger(trigger,$W$24))*_xll.qlInterpolationInterpolate($AI$1,BG453,,trigger)</f>
        <v>1.4035534078154332E-3</v>
      </c>
      <c r="BJ453" s="71">
        <f>_xll.qlIndexFixing($W$9,_xll.qlInterestRateIndexFixingDate($W$9,BG453,trigger),TRUE,trigger)</f>
        <v>1.4035534078154332E-3</v>
      </c>
      <c r="BK453" s="1">
        <f t="shared" si="42"/>
        <v>0</v>
      </c>
    </row>
    <row r="454" spans="26:63" x14ac:dyDescent="0.2">
      <c r="Z454" s="1">
        <f t="shared" ref="Z454:Z517" si="45">Z453+1</f>
        <v>451</v>
      </c>
      <c r="AA454" s="44" t="str">
        <f t="shared" ref="AA454:AA517" si="46">Z454&amp;"M"</f>
        <v>451M</v>
      </c>
      <c r="AB454" s="45">
        <f>_xll.qlCalendarAdvance(calendar,$AB$3,AA454,,,trigger)</f>
        <v>56006</v>
      </c>
      <c r="AC454" s="45">
        <f>_xll.qlInterestRateIndexMaturity($W$9,AB454,trigger)</f>
        <v>56191</v>
      </c>
      <c r="AD454" s="49">
        <f>_xll.qlTenorBasisValue($W$17,AB454,_xll.ohTrigger(trigger,$W$24))</f>
        <v>1.9842906442759555E-4</v>
      </c>
      <c r="AE454" s="49">
        <f>_xll.qlTenorBasisForwardRate($W$17,AB454,_xll.ohTrigger(trigger,$W$24))</f>
        <v>1.4717435499150132E-2</v>
      </c>
      <c r="AF454" s="49">
        <f>_xll.qlTenorBasisForwardRate2($W$17,AB454,AC454,_xll.ohTrigger(trigger,$W$24))</f>
        <v>1.4717435499150132E-2</v>
      </c>
      <c r="AG454" s="49">
        <f>_xll.qlIndexFixing($W$9,_xll.qlInterestRateIndexFixingDate($W$9,AB454,trigger),TRUE,trigger)</f>
        <v>1.4660943011059845E-2</v>
      </c>
      <c r="AH454" s="52">
        <f t="shared" si="43"/>
        <v>0.56492488090286941</v>
      </c>
      <c r="AI454" s="52">
        <f t="shared" si="44"/>
        <v>0.99616152636826238</v>
      </c>
      <c r="BG454" s="102">
        <f>_xll.qlCalendarAdvance(calendar,BG453,"1D",,,trigger)</f>
        <v>42920</v>
      </c>
      <c r="BH454" s="71">
        <f>_xll.qlTenorBasisForwardRate($W$17,BG454,_xll.ohTrigger(trigger,$W$24))</f>
        <v>1.4460767452553879E-3</v>
      </c>
      <c r="BI454" s="71">
        <f>_xll.qlTenorBasisForwardRate($W$17,BG454,_xll.ohTrigger(trigger,$W$24))*_xll.qlInterpolationInterpolate($AI$1,BG454,,trigger)</f>
        <v>1.4093219763648265E-3</v>
      </c>
      <c r="BJ454" s="71">
        <f>_xll.qlIndexFixing($W$9,_xll.qlInterestRateIndexFixingDate($W$9,BG454,trigger),TRUE,trigger)</f>
        <v>1.4081321420550167E-3</v>
      </c>
      <c r="BK454" s="1">
        <f t="shared" ref="BK454:BK517" si="47">BJ454-BI454</f>
        <v>-1.1898343098097879E-6</v>
      </c>
    </row>
    <row r="455" spans="26:63" x14ac:dyDescent="0.2">
      <c r="Z455" s="1">
        <f t="shared" si="45"/>
        <v>452</v>
      </c>
      <c r="AA455" s="44" t="str">
        <f t="shared" si="46"/>
        <v>452M</v>
      </c>
      <c r="AB455" s="45">
        <f>_xll.qlCalendarAdvance(calendar,$AB$3,AA455,,,trigger)</f>
        <v>56037</v>
      </c>
      <c r="AC455" s="45">
        <f>_xll.qlInterestRateIndexMaturity($W$9,AB455,trigger)</f>
        <v>56220</v>
      </c>
      <c r="AD455" s="49">
        <f>_xll.qlTenorBasisValue($W$17,AB455,_xll.ohTrigger(trigger,$W$24))</f>
        <v>1.9804108188737797E-4</v>
      </c>
      <c r="AE455" s="49">
        <f>_xll.qlTenorBasisForwardRate($W$17,AB455,_xll.ohTrigger(trigger,$W$24))</f>
        <v>1.4685981764042596E-2</v>
      </c>
      <c r="AF455" s="49">
        <f>_xll.qlTenorBasisForwardRate2($W$17,AB455,AC455,_xll.ohTrigger(trigger,$W$24))</f>
        <v>1.4685981764042596E-2</v>
      </c>
      <c r="AG455" s="49">
        <f>_xll.qlIndexFixing($W$9,_xll.qlInterestRateIndexFixingDate($W$9,AB455,trigger),TRUE,trigger)</f>
        <v>1.4638004751359493E-2</v>
      </c>
      <c r="AH455" s="52">
        <f t="shared" si="43"/>
        <v>0.47977012683102227</v>
      </c>
      <c r="AI455" s="52">
        <f t="shared" si="44"/>
        <v>0.99673314229488086</v>
      </c>
      <c r="BG455" s="102">
        <f>_xll.qlCalendarAdvance(calendar,BG454,"1D",,,trigger)</f>
        <v>42921</v>
      </c>
      <c r="BH455" s="71">
        <f>_xll.qlTenorBasisForwardRate($W$17,BG455,_xll.ohTrigger(trigger,$W$24))</f>
        <v>1.4513411363467018E-3</v>
      </c>
      <c r="BI455" s="71">
        <f>_xll.qlTenorBasisForwardRate($W$17,BG455,_xll.ohTrigger(trigger,$W$24))*_xll.qlInterpolationInterpolate($AI$1,BG455,,trigger)</f>
        <v>1.4151070875498355E-3</v>
      </c>
      <c r="BJ455" s="71">
        <f>_xll.qlIndexFixing($W$9,_xll.qlInterestRateIndexFixingDate($W$9,BG455,trigger),TRUE,trigger)</f>
        <v>1.4128499324007953E-3</v>
      </c>
      <c r="BK455" s="1">
        <f t="shared" si="47"/>
        <v>-2.2571551490401832E-6</v>
      </c>
    </row>
    <row r="456" spans="26:63" x14ac:dyDescent="0.2">
      <c r="Z456" s="1">
        <f t="shared" si="45"/>
        <v>453</v>
      </c>
      <c r="AA456" s="44" t="str">
        <f t="shared" si="46"/>
        <v>453M</v>
      </c>
      <c r="AB456" s="45">
        <f>_xll.qlCalendarAdvance(calendar,$AB$3,AA456,,,trigger)</f>
        <v>56067</v>
      </c>
      <c r="AC456" s="45">
        <f>_xll.qlInterestRateIndexMaturity($W$9,AB456,trigger)</f>
        <v>56251</v>
      </c>
      <c r="AD456" s="49">
        <f>_xll.qlTenorBasisValue($W$17,AB456,_xll.ohTrigger(trigger,$W$24))</f>
        <v>1.9767074943331878E-4</v>
      </c>
      <c r="AE456" s="49">
        <f>_xll.qlTenorBasisForwardRate($W$17,AB456,_xll.ohTrigger(trigger,$W$24))</f>
        <v>1.4654162292851219E-2</v>
      </c>
      <c r="AF456" s="49">
        <f>_xll.qlTenorBasisForwardRate2($W$17,AB456,AC456,_xll.ohTrigger(trigger,$W$24))</f>
        <v>1.4654162292851219E-2</v>
      </c>
      <c r="AG456" s="49">
        <f>_xll.qlIndexFixing($W$9,_xll.qlInterestRateIndexFixingDate($W$9,AB456,trigger),TRUE,trigger)</f>
        <v>1.4615460388794042E-2</v>
      </c>
      <c r="AH456" s="52">
        <f t="shared" si="43"/>
        <v>0.38701904057176706</v>
      </c>
      <c r="AI456" s="52">
        <f t="shared" si="44"/>
        <v>0.99735898215921515</v>
      </c>
      <c r="BG456" s="102">
        <f>_xll.qlCalendarAdvance(calendar,BG455,"1D",,,trigger)</f>
        <v>42922</v>
      </c>
      <c r="BH456" s="71">
        <f>_xll.qlTenorBasisForwardRate($W$17,BG456,_xll.ohTrigger(trigger,$W$24))</f>
        <v>1.4622859953056769E-3</v>
      </c>
      <c r="BI456" s="71">
        <f>_xll.qlTenorBasisForwardRate($W$17,BG456,_xll.ohTrigger(trigger,$W$24))*_xll.qlInterpolationInterpolate($AI$1,BG456,,trigger)</f>
        <v>1.4264381585993137E-3</v>
      </c>
      <c r="BJ456" s="71">
        <f>_xll.qlIndexFixing($W$9,_xll.qlInterestRateIndexFixingDate($W$9,BG456,trigger),TRUE,trigger)</f>
        <v>1.4243175265495468E-3</v>
      </c>
      <c r="BK456" s="1">
        <f t="shared" si="47"/>
        <v>-2.1206320497668945E-6</v>
      </c>
    </row>
    <row r="457" spans="26:63" x14ac:dyDescent="0.2">
      <c r="Z457" s="1">
        <f t="shared" si="45"/>
        <v>454</v>
      </c>
      <c r="AA457" s="44" t="str">
        <f t="shared" si="46"/>
        <v>454M</v>
      </c>
      <c r="AB457" s="45">
        <f>_xll.qlCalendarAdvance(calendar,$AB$3,AA457,,,trigger)</f>
        <v>56100</v>
      </c>
      <c r="AC457" s="45">
        <f>_xll.qlInterestRateIndexMaturity($W$9,AB457,trigger)</f>
        <v>56284</v>
      </c>
      <c r="AD457" s="49">
        <f>_xll.qlTenorBasisValue($W$17,AB457,_xll.ohTrigger(trigger,$W$24))</f>
        <v>1.9726913750840977E-4</v>
      </c>
      <c r="AE457" s="49">
        <f>_xll.qlTenorBasisForwardRate($W$17,AB457,_xll.ohTrigger(trigger,$W$24))</f>
        <v>1.4618608895387311E-2</v>
      </c>
      <c r="AF457" s="49">
        <f>_xll.qlTenorBasisForwardRate2($W$17,AB457,AC457,_xll.ohTrigger(trigger,$W$24))</f>
        <v>1.4618608895387311E-2</v>
      </c>
      <c r="AG457" s="49">
        <f>_xll.qlIndexFixing($W$9,_xll.qlInterestRateIndexFixingDate($W$9,AB457,trigger),TRUE,trigger)</f>
        <v>1.4590613788710995E-2</v>
      </c>
      <c r="AH457" s="52">
        <f t="shared" si="43"/>
        <v>0.27995106676316495</v>
      </c>
      <c r="AI457" s="52">
        <f t="shared" si="44"/>
        <v>0.99808496780530531</v>
      </c>
      <c r="BG457" s="102">
        <f>_xll.qlCalendarAdvance(calendar,BG456,"1D",,,trigger)</f>
        <v>42923</v>
      </c>
      <c r="BH457" s="71">
        <f>_xll.qlTenorBasisForwardRate($W$17,BG457,_xll.ohTrigger(trigger,$W$24))</f>
        <v>1.4647437511525992E-3</v>
      </c>
      <c r="BI457" s="71">
        <f>_xll.qlTenorBasisForwardRate($W$17,BG457,_xll.ohTrigger(trigger,$W$24))*_xll.qlInterpolationInterpolate($AI$1,BG457,,trigger)</f>
        <v>1.4294962315624187E-3</v>
      </c>
      <c r="BJ457" s="71">
        <f>_xll.qlIndexFixing($W$9,_xll.qlInterestRateIndexFixingDate($W$9,BG457,trigger),TRUE,trigger)</f>
        <v>1.4260035174284982E-3</v>
      </c>
      <c r="BK457" s="1">
        <f t="shared" si="47"/>
        <v>-3.4927141339205232E-6</v>
      </c>
    </row>
    <row r="458" spans="26:63" x14ac:dyDescent="0.2">
      <c r="Z458" s="1">
        <f t="shared" si="45"/>
        <v>455</v>
      </c>
      <c r="AA458" s="44" t="str">
        <f t="shared" si="46"/>
        <v>455M</v>
      </c>
      <c r="AB458" s="45">
        <f>_xll.qlCalendarAdvance(calendar,$AB$3,AA458,,,trigger)</f>
        <v>56129</v>
      </c>
      <c r="AC458" s="45">
        <f>_xll.qlInterestRateIndexMaturity($W$9,AB458,trigger)</f>
        <v>56310</v>
      </c>
      <c r="AD458" s="49">
        <f>_xll.qlTenorBasisValue($W$17,AB458,_xll.ohTrigger(trigger,$W$24))</f>
        <v>1.9692111557310108E-4</v>
      </c>
      <c r="AE458" s="49">
        <f>_xll.qlTenorBasisForwardRate($W$17,AB458,_xll.ohTrigger(trigger,$W$24))</f>
        <v>1.4587481193609612E-2</v>
      </c>
      <c r="AF458" s="49">
        <f>_xll.qlTenorBasisForwardRate2($W$17,AB458,AC458,_xll.ohTrigger(trigger,$W$24))</f>
        <v>1.4587481193609612E-2</v>
      </c>
      <c r="AG458" s="49">
        <f>_xll.qlIndexFixing($W$9,_xll.qlInterestRateIndexFixingDate($W$9,AB458,trigger),TRUE,trigger)</f>
        <v>1.4568924575533208E-2</v>
      </c>
      <c r="AH458" s="52">
        <f t="shared" si="43"/>
        <v>0.18556618076403728</v>
      </c>
      <c r="AI458" s="52">
        <f t="shared" si="44"/>
        <v>0.99872790800343703</v>
      </c>
      <c r="BG458" s="102">
        <f>_xll.qlCalendarAdvance(calendar,BG457,"1D",,,trigger)</f>
        <v>42926</v>
      </c>
      <c r="BH458" s="71">
        <f>_xll.qlTenorBasisForwardRate($W$17,BG458,_xll.ohTrigger(trigger,$W$24))</f>
        <v>1.4778431868165216E-3</v>
      </c>
      <c r="BI458" s="71">
        <f>_xll.qlTenorBasisForwardRate($W$17,BG458,_xll.ohTrigger(trigger,$W$24))*_xll.qlInterpolationInterpolate($AI$1,BG458,,trigger)</f>
        <v>1.4442798722594978E-3</v>
      </c>
      <c r="BJ458" s="71">
        <f>_xll.qlIndexFixing($W$9,_xll.qlInterestRateIndexFixingDate($W$9,BG458,trigger),TRUE,trigger)</f>
        <v>1.4383779993428721E-3</v>
      </c>
      <c r="BK458" s="1">
        <f t="shared" si="47"/>
        <v>-5.9018729166256979E-6</v>
      </c>
    </row>
    <row r="459" spans="26:63" x14ac:dyDescent="0.2">
      <c r="Z459" s="1">
        <f t="shared" si="45"/>
        <v>456</v>
      </c>
      <c r="AA459" s="44" t="str">
        <f t="shared" si="46"/>
        <v>456M</v>
      </c>
      <c r="AB459" s="45">
        <f>_xll.qlCalendarAdvance(calendar,$AB$3,AA459,,,trigger)</f>
        <v>56159</v>
      </c>
      <c r="AC459" s="45">
        <f>_xll.qlInterestRateIndexMaturity($W$9,AB459,trigger)</f>
        <v>56341</v>
      </c>
      <c r="AD459" s="49">
        <f>_xll.qlTenorBasisValue($W$17,AB459,_xll.ohTrigger(trigger,$W$24))</f>
        <v>1.9656586170646855E-4</v>
      </c>
      <c r="AE459" s="49">
        <f>_xll.qlTenorBasisForwardRate($W$17,AB459,_xll.ohTrigger(trigger,$W$24))</f>
        <v>1.4553487900547515E-2</v>
      </c>
      <c r="AF459" s="49">
        <f>_xll.qlTenorBasisForwardRate2($W$17,AB459,AC459,_xll.ohTrigger(trigger,$W$24))</f>
        <v>1.4553487900547515E-2</v>
      </c>
      <c r="AG459" s="49">
        <f>_xll.qlIndexFixing($W$9,_xll.qlInterestRateIndexFixingDate($W$9,AB459,trigger),TRUE,trigger)</f>
        <v>1.4546021195204267E-2</v>
      </c>
      <c r="AH459" s="52">
        <f t="shared" si="43"/>
        <v>7.4667053432484615E-2</v>
      </c>
      <c r="AI459" s="52">
        <f t="shared" si="44"/>
        <v>0.99948694736311505</v>
      </c>
      <c r="BG459" s="102">
        <f>_xll.qlCalendarAdvance(calendar,BG458,"1D",,,trigger)</f>
        <v>42927</v>
      </c>
      <c r="BH459" s="71">
        <f>_xll.qlTenorBasisForwardRate($W$17,BG459,_xll.ohTrigger(trigger,$W$24))</f>
        <v>1.483179308223436E-3</v>
      </c>
      <c r="BI459" s="71">
        <f>_xll.qlTenorBasisForwardRate($W$17,BG459,_xll.ohTrigger(trigger,$W$24))*_xll.qlInterpolationInterpolate($AI$1,BG459,,trigger)</f>
        <v>1.4501636878245597E-3</v>
      </c>
      <c r="BJ459" s="71">
        <f>_xll.qlIndexFixing($W$9,_xll.qlInterestRateIndexFixingDate($W$9,BG459,trigger),TRUE,trigger)</f>
        <v>1.4438416756177587E-3</v>
      </c>
      <c r="BK459" s="1">
        <f t="shared" si="47"/>
        <v>-6.3220122068009029E-6</v>
      </c>
    </row>
    <row r="460" spans="26:63" x14ac:dyDescent="0.2">
      <c r="Z460" s="1">
        <f t="shared" si="45"/>
        <v>457</v>
      </c>
      <c r="AA460" s="44" t="str">
        <f t="shared" si="46"/>
        <v>457M</v>
      </c>
      <c r="AB460" s="45">
        <f>_xll.qlCalendarAdvance(calendar,$AB$3,AA460,,,trigger)</f>
        <v>56191</v>
      </c>
      <c r="AC460" s="45">
        <f>_xll.qlInterestRateIndexMaturity($W$9,AB460,trigger)</f>
        <v>56373</v>
      </c>
      <c r="AD460" s="49">
        <f>_xll.qlTenorBasisValue($W$17,AB460,_xll.ohTrigger(trigger,$W$24))</f>
        <v>1.9619219908206267E-4</v>
      </c>
      <c r="AE460" s="49">
        <f>_xll.qlTenorBasisForwardRate($W$17,AB460,_xll.ohTrigger(trigger,$W$24))</f>
        <v>1.4516733478481661E-2</v>
      </c>
      <c r="AF460" s="49">
        <f>_xll.qlTenorBasisForwardRate2($W$17,AB460,AC460,_xll.ohTrigger(trigger,$W$24))</f>
        <v>1.4516733478481661E-2</v>
      </c>
      <c r="AG460" s="49">
        <f>_xll.qlIndexFixing($W$9,_xll.qlInterestRateIndexFixingDate($W$9,AB460,trigger),TRUE,trigger)</f>
        <v>1.4521556074497378E-2</v>
      </c>
      <c r="AH460" s="52">
        <f t="shared" si="43"/>
        <v>-4.8225960157174952E-2</v>
      </c>
      <c r="AI460" s="52">
        <f t="shared" si="44"/>
        <v>1.0003322094480047</v>
      </c>
      <c r="BG460" s="102">
        <f>_xll.qlCalendarAdvance(calendar,BG459,"1D",,,trigger)</f>
        <v>42928</v>
      </c>
      <c r="BH460" s="71">
        <f>_xll.qlTenorBasisForwardRate($W$17,BG460,_xll.ohTrigger(trigger,$W$24))</f>
        <v>1.4885272295114224E-3</v>
      </c>
      <c r="BI460" s="71">
        <f>_xll.qlTenorBasisForwardRate($W$17,BG460,_xll.ohTrigger(trigger,$W$24))*_xll.qlInterpolationInterpolate($AI$1,BG460,,trigger)</f>
        <v>1.456063858884958E-3</v>
      </c>
      <c r="BJ460" s="71">
        <f>_xll.qlIndexFixing($W$9,_xll.qlInterestRateIndexFixingDate($W$9,BG460,trigger),TRUE,trigger)</f>
        <v>1.4494146478188678E-3</v>
      </c>
      <c r="BK460" s="1">
        <f t="shared" si="47"/>
        <v>-6.6492110660902343E-6</v>
      </c>
    </row>
    <row r="461" spans="26:63" x14ac:dyDescent="0.2">
      <c r="Z461" s="1">
        <f t="shared" si="45"/>
        <v>458</v>
      </c>
      <c r="AA461" s="44" t="str">
        <f t="shared" si="46"/>
        <v>458M</v>
      </c>
      <c r="AB461" s="45">
        <f>_xll.qlCalendarAdvance(calendar,$AB$3,AA461,,,trigger)</f>
        <v>56220</v>
      </c>
      <c r="AC461" s="45">
        <f>_xll.qlInterestRateIndexMaturity($W$9,AB461,trigger)</f>
        <v>56402</v>
      </c>
      <c r="AD461" s="49">
        <f>_xll.qlTenorBasisValue($W$17,AB461,_xll.ohTrigger(trigger,$W$24))</f>
        <v>1.9585820841413627E-4</v>
      </c>
      <c r="AE461" s="49">
        <f>_xll.qlTenorBasisForwardRate($W$17,AB461,_xll.ohTrigger(trigger,$W$24))</f>
        <v>1.448271951892284E-2</v>
      </c>
      <c r="AF461" s="49">
        <f>_xll.qlTenorBasisForwardRate2($W$17,AB461,AC461,_xll.ohTrigger(trigger,$W$24))</f>
        <v>1.448271951892284E-2</v>
      </c>
      <c r="AG461" s="49">
        <f>_xll.qlIndexFixing($W$9,_xll.qlInterestRateIndexFixingDate($W$9,AB461,trigger),TRUE,trigger)</f>
        <v>1.4499270669251363E-2</v>
      </c>
      <c r="AH461" s="52">
        <f t="shared" si="43"/>
        <v>-0.16551150328522266</v>
      </c>
      <c r="AI461" s="52">
        <f t="shared" si="44"/>
        <v>1.0011428206081667</v>
      </c>
      <c r="BG461" s="102">
        <f>_xll.qlCalendarAdvance(calendar,BG460,"1D",,,trigger)</f>
        <v>42929</v>
      </c>
      <c r="BH461" s="71">
        <f>_xll.qlTenorBasisForwardRate($W$17,BG461,_xll.ohTrigger(trigger,$W$24))</f>
        <v>1.4996232275342424E-3</v>
      </c>
      <c r="BI461" s="71">
        <f>_xll.qlTenorBasisForwardRate($W$17,BG461,_xll.ohTrigger(trigger,$W$24))*_xll.qlInterpolationInterpolate($AI$1,BG461,,trigger)</f>
        <v>1.4675941624286842E-3</v>
      </c>
      <c r="BJ461" s="71">
        <f>_xll.qlIndexFixing($W$9,_xll.qlInterestRateIndexFixingDate($W$9,BG461,trigger),TRUE,trigger)</f>
        <v>1.4618398814239271E-3</v>
      </c>
      <c r="BK461" s="1">
        <f t="shared" si="47"/>
        <v>-5.7542810047571825E-6</v>
      </c>
    </row>
    <row r="462" spans="26:63" x14ac:dyDescent="0.2">
      <c r="Z462" s="1">
        <f t="shared" si="45"/>
        <v>459</v>
      </c>
      <c r="AA462" s="44" t="str">
        <f t="shared" si="46"/>
        <v>459M</v>
      </c>
      <c r="AB462" s="45">
        <f>_xll.qlCalendarAdvance(calendar,$AB$3,AA462,,,trigger)</f>
        <v>56251</v>
      </c>
      <c r="AC462" s="45">
        <f>_xll.qlInterestRateIndexMaturity($W$9,AB462,trigger)</f>
        <v>56432</v>
      </c>
      <c r="AD462" s="49">
        <f>_xll.qlTenorBasisValue($W$17,AB462,_xll.ohTrigger(trigger,$W$24))</f>
        <v>1.9550599853060909E-4</v>
      </c>
      <c r="AE462" s="49">
        <f>_xll.qlTenorBasisForwardRate($W$17,AB462,_xll.ohTrigger(trigger,$W$24))</f>
        <v>1.4445941379375051E-2</v>
      </c>
      <c r="AF462" s="49">
        <f>_xll.qlTenorBasisForwardRate2($W$17,AB462,AC462,_xll.ohTrigger(trigger,$W$24))</f>
        <v>1.4445941379375051E-2</v>
      </c>
      <c r="AG462" s="49">
        <f>_xll.qlIndexFixing($W$9,_xll.qlInterestRateIndexFixingDate($W$9,AB462,trigger),TRUE,trigger)</f>
        <v>1.4475427438780435E-2</v>
      </c>
      <c r="AH462" s="52">
        <f t="shared" si="43"/>
        <v>-0.29486059405383835</v>
      </c>
      <c r="AI462" s="52">
        <f t="shared" si="44"/>
        <v>1.0020411310437327</v>
      </c>
      <c r="BG462" s="102">
        <f>_xll.qlCalendarAdvance(calendar,BG461,"1D",,,trigger)</f>
        <v>42930</v>
      </c>
      <c r="BH462" s="71">
        <f>_xll.qlTenorBasisForwardRate($W$17,BG462,_xll.ohTrigger(trigger,$W$24))</f>
        <v>1.5021297995191213E-3</v>
      </c>
      <c r="BI462" s="71">
        <f>_xll.qlTenorBasisForwardRate($W$17,BG462,_xll.ohTrigger(trigger,$W$24))*_xll.qlInterpolationInterpolate($AI$1,BG462,,trigger)</f>
        <v>1.4707246280133469E-3</v>
      </c>
      <c r="BJ462" s="71">
        <f>_xll.qlIndexFixing($W$9,_xll.qlInterestRateIndexFixingDate($W$9,BG462,trigger),TRUE,trigger)</f>
        <v>1.4642508685551606E-3</v>
      </c>
      <c r="BK462" s="1">
        <f t="shared" si="47"/>
        <v>-6.4737594581863386E-6</v>
      </c>
    </row>
    <row r="463" spans="26:63" x14ac:dyDescent="0.2">
      <c r="Z463" s="1">
        <f t="shared" si="45"/>
        <v>460</v>
      </c>
      <c r="AA463" s="44" t="str">
        <f t="shared" si="46"/>
        <v>460M</v>
      </c>
      <c r="AB463" s="45">
        <f>_xll.qlCalendarAdvance(calendar,$AB$3,AA463,,,trigger)</f>
        <v>56282</v>
      </c>
      <c r="AC463" s="45">
        <f>_xll.qlInterestRateIndexMaturity($W$9,AB463,trigger)</f>
        <v>56464</v>
      </c>
      <c r="AD463" s="49">
        <f>_xll.qlTenorBasisValue($W$17,AB463,_xll.ohTrigger(trigger,$W$24))</f>
        <v>1.9515869796413551E-4</v>
      </c>
      <c r="AE463" s="49">
        <f>_xll.qlTenorBasisForwardRate($W$17,AB463,_xll.ohTrigger(trigger,$W$24))</f>
        <v>1.4407732261841267E-2</v>
      </c>
      <c r="AF463" s="49">
        <f>_xll.qlTenorBasisForwardRate2($W$17,AB463,AC463,_xll.ohTrigger(trigger,$W$24))</f>
        <v>1.4407732261841267E-2</v>
      </c>
      <c r="AG463" s="49">
        <f>_xll.qlIndexFixing($W$9,_xll.qlInterestRateIndexFixingDate($W$9,AB463,trigger),TRUE,trigger)</f>
        <v>1.4451263104155791E-2</v>
      </c>
      <c r="AH463" s="52">
        <f t="shared" si="43"/>
        <v>-0.43530842314523643</v>
      </c>
      <c r="AI463" s="52">
        <f t="shared" si="44"/>
        <v>1.0030213528071878</v>
      </c>
      <c r="BG463" s="102">
        <f>_xll.qlCalendarAdvance(calendar,BG462,"1D",,,trigger)</f>
        <v>42933</v>
      </c>
      <c r="BH463" s="71">
        <f>_xll.qlTenorBasisForwardRate($W$17,BG463,_xll.ohTrigger(trigger,$W$24))</f>
        <v>1.5154422459444071E-3</v>
      </c>
      <c r="BI463" s="71">
        <f>_xll.qlTenorBasisForwardRate($W$17,BG463,_xll.ohTrigger(trigger,$W$24))*_xll.qlInterpolationInterpolate($AI$1,BG463,,trigger)</f>
        <v>1.48580904820781E-3</v>
      </c>
      <c r="BJ463" s="71">
        <f>_xll.qlIndexFixing($W$9,_xll.qlInterestRateIndexFixingDate($W$9,BG463,trigger),TRUE,trigger)</f>
        <v>1.4787649591906035E-3</v>
      </c>
      <c r="BK463" s="1">
        <f t="shared" si="47"/>
        <v>-7.0440890172064705E-6</v>
      </c>
    </row>
    <row r="464" spans="26:63" x14ac:dyDescent="0.2">
      <c r="Z464" s="1">
        <f t="shared" si="45"/>
        <v>461</v>
      </c>
      <c r="AA464" s="44" t="str">
        <f t="shared" si="46"/>
        <v>461M</v>
      </c>
      <c r="AB464" s="45">
        <f>_xll.qlCalendarAdvance(calendar,$AB$3,AA464,,,trigger)</f>
        <v>56310</v>
      </c>
      <c r="AC464" s="45">
        <f>_xll.qlInterestRateIndexMaturity($W$9,AB464,trigger)</f>
        <v>56494</v>
      </c>
      <c r="AD464" s="49">
        <f>_xll.qlTenorBasisValue($W$17,AB464,_xll.ohTrigger(trigger,$W$24))</f>
        <v>1.9484917155644118E-4</v>
      </c>
      <c r="AE464" s="49">
        <f>_xll.qlTenorBasisForwardRate($W$17,AB464,_xll.ohTrigger(trigger,$W$24))</f>
        <v>1.4372135884600273E-2</v>
      </c>
      <c r="AF464" s="49">
        <f>_xll.qlTenorBasisForwardRate2($W$17,AB464,AC464,_xll.ohTrigger(trigger,$W$24))</f>
        <v>1.4372135884600273E-2</v>
      </c>
      <c r="AG464" s="49">
        <f>_xll.qlIndexFixing($W$9,_xll.qlInterestRateIndexFixingDate($W$9,AB464,trigger),TRUE,trigger)</f>
        <v>1.4429211338917388E-2</v>
      </c>
      <c r="AH464" s="52">
        <f t="shared" si="43"/>
        <v>-0.57075454317115359</v>
      </c>
      <c r="AI464" s="52">
        <f t="shared" si="44"/>
        <v>1.0039712576318089</v>
      </c>
      <c r="BG464" s="102">
        <f>_xll.qlCalendarAdvance(calendar,BG463,"1D",,,trigger)</f>
        <v>42934</v>
      </c>
      <c r="BH464" s="71">
        <f>_xll.qlTenorBasisForwardRate($W$17,BG464,_xll.ohTrigger(trigger,$W$24))</f>
        <v>1.5208600096034107E-3</v>
      </c>
      <c r="BI464" s="71">
        <f>_xll.qlTenorBasisForwardRate($W$17,BG464,_xll.ohTrigger(trigger,$W$24))*_xll.qlInterpolationInterpolate($AI$1,BG464,,trigger)</f>
        <v>1.4918067481431698E-3</v>
      </c>
      <c r="BJ464" s="71">
        <f>_xll.qlIndexFixing($W$9,_xll.qlInterestRateIndexFixingDate($W$9,BG464,trigger),TRUE,trigger)</f>
        <v>1.4849008986727659E-3</v>
      </c>
      <c r="BK464" s="1">
        <f t="shared" si="47"/>
        <v>-6.9058494704039332E-6</v>
      </c>
    </row>
    <row r="465" spans="26:63" x14ac:dyDescent="0.2">
      <c r="Z465" s="1">
        <f t="shared" si="45"/>
        <v>462</v>
      </c>
      <c r="AA465" s="44" t="str">
        <f t="shared" si="46"/>
        <v>462M</v>
      </c>
      <c r="AB465" s="45">
        <f>_xll.qlCalendarAdvance(calendar,$AB$3,AA465,,,trigger)</f>
        <v>56341</v>
      </c>
      <c r="AC465" s="45">
        <f>_xll.qlInterestRateIndexMaturity($W$9,AB465,trigger)</f>
        <v>56524</v>
      </c>
      <c r="AD465" s="49">
        <f>_xll.qlTenorBasisValue($W$17,AB465,_xll.ohTrigger(trigger,$W$24))</f>
        <v>1.9451103183763934E-4</v>
      </c>
      <c r="AE465" s="49">
        <f>_xll.qlTenorBasisForwardRate($W$17,AB465,_xll.ohTrigger(trigger,$W$24))</f>
        <v>1.4333106237514886E-2</v>
      </c>
      <c r="AF465" s="49">
        <f>_xll.qlTenorBasisForwardRate2($W$17,AB465,AC465,_xll.ohTrigger(trigger,$W$24))</f>
        <v>1.4333106237514886E-2</v>
      </c>
      <c r="AG465" s="49">
        <f>_xll.qlIndexFixing($W$9,_xll.qlInterestRateIndexFixingDate($W$9,AB465,trigger),TRUE,trigger)</f>
        <v>1.4405012385243899E-2</v>
      </c>
      <c r="AH465" s="52">
        <f t="shared" si="43"/>
        <v>-0.71906147729013103</v>
      </c>
      <c r="AI465" s="52">
        <f t="shared" si="44"/>
        <v>1.0050167874665443</v>
      </c>
      <c r="BG465" s="102">
        <f>_xll.qlCalendarAdvance(calendar,BG464,"1D",,,trigger)</f>
        <v>42935</v>
      </c>
      <c r="BH465" s="71">
        <f>_xll.qlTenorBasisForwardRate($W$17,BG465,_xll.ohTrigger(trigger,$W$24))</f>
        <v>1.5262892515172824E-3</v>
      </c>
      <c r="BI465" s="71">
        <f>_xll.qlTenorBasisForwardRate($W$17,BG465,_xll.ohTrigger(trigger,$W$24))*_xll.qlInterpolationInterpolate($AI$1,BG465,,trigger)</f>
        <v>1.4978205988350963E-3</v>
      </c>
      <c r="BJ465" s="71">
        <f>_xll.qlIndexFixing($W$9,_xll.qlInterestRateIndexFixingDate($W$9,BG465,trigger),TRUE,trigger)</f>
        <v>1.4911149211932243E-3</v>
      </c>
      <c r="BK465" s="1">
        <f t="shared" si="47"/>
        <v>-6.7056776418719481E-6</v>
      </c>
    </row>
    <row r="466" spans="26:63" x14ac:dyDescent="0.2">
      <c r="Z466" s="1">
        <f t="shared" si="45"/>
        <v>463</v>
      </c>
      <c r="AA466" s="44" t="str">
        <f t="shared" si="46"/>
        <v>463M</v>
      </c>
      <c r="AB466" s="45">
        <f>_xll.qlCalendarAdvance(calendar,$AB$3,AA466,,,trigger)</f>
        <v>56373</v>
      </c>
      <c r="AC466" s="45">
        <f>_xll.qlInterestRateIndexMaturity($W$9,AB466,trigger)</f>
        <v>56557</v>
      </c>
      <c r="AD466" s="49">
        <f>_xll.qlTenorBasisValue($W$17,AB466,_xll.ohTrigger(trigger,$W$24))</f>
        <v>1.9416693340325186E-4</v>
      </c>
      <c r="AE466" s="49">
        <f>_xll.qlTenorBasisForwardRate($W$17,AB466,_xll.ohTrigger(trigger,$W$24))</f>
        <v>1.4291238121858991E-2</v>
      </c>
      <c r="AF466" s="49">
        <f>_xll.qlTenorBasisForwardRate2($W$17,AB466,AC466,_xll.ohTrigger(trigger,$W$24))</f>
        <v>1.4291238121858991E-2</v>
      </c>
      <c r="AG466" s="49">
        <f>_xll.qlIndexFixing($W$9,_xll.qlInterestRateIndexFixingDate($W$9,AB466,trigger),TRUE,trigger)</f>
        <v>1.4379685030098123E-2</v>
      </c>
      <c r="AH466" s="52">
        <f t="shared" si="43"/>
        <v>-0.88446908239132171</v>
      </c>
      <c r="AI466" s="52">
        <f t="shared" si="44"/>
        <v>1.0061888905275358</v>
      </c>
      <c r="BG466" s="102">
        <f>_xll.qlCalendarAdvance(calendar,BG465,"1D",,,trigger)</f>
        <v>42936</v>
      </c>
      <c r="BH466" s="71">
        <f>_xll.qlTenorBasisForwardRate($W$17,BG466,_xll.ohTrigger(trigger,$W$24))</f>
        <v>1.5375316394904092E-3</v>
      </c>
      <c r="BI466" s="71">
        <f>_xll.qlTenorBasisForwardRate($W$17,BG466,_xll.ohTrigger(trigger,$W$24))*_xll.qlInterpolationInterpolate($AI$1,BG466,,trigger)</f>
        <v>1.5095466861789063E-3</v>
      </c>
      <c r="BJ466" s="71">
        <f>_xll.qlIndexFixing($W$9,_xll.qlInterestRateIndexFixingDate($W$9,BG466,trigger),TRUE,trigger)</f>
        <v>1.5042322525397663E-3</v>
      </c>
      <c r="BK466" s="1">
        <f t="shared" si="47"/>
        <v>-5.3144336391399739E-6</v>
      </c>
    </row>
    <row r="467" spans="26:63" x14ac:dyDescent="0.2">
      <c r="Z467" s="1">
        <f t="shared" si="45"/>
        <v>464</v>
      </c>
      <c r="AA467" s="44" t="str">
        <f t="shared" si="46"/>
        <v>464M</v>
      </c>
      <c r="AB467" s="45">
        <f>_xll.qlCalendarAdvance(calendar,$AB$3,AA467,,,trigger)</f>
        <v>56402</v>
      </c>
      <c r="AC467" s="45">
        <f>_xll.qlInterestRateIndexMaturity($W$9,AB467,trigger)</f>
        <v>56585</v>
      </c>
      <c r="AD467" s="49">
        <f>_xll.qlTenorBasisValue($W$17,AB467,_xll.ohTrigger(trigger,$W$24))</f>
        <v>1.9385937866135759E-4</v>
      </c>
      <c r="AE467" s="49">
        <f>_xll.qlTenorBasisForwardRate($W$17,AB467,_xll.ohTrigger(trigger,$W$24))</f>
        <v>1.4253297262731253E-2</v>
      </c>
      <c r="AF467" s="49">
        <f>_xll.qlTenorBasisForwardRate2($W$17,AB467,AC467,_xll.ohTrigger(trigger,$W$24))</f>
        <v>1.4253297262731253E-2</v>
      </c>
      <c r="AG467" s="49">
        <f>_xll.qlIndexFixing($W$9,_xll.qlInterestRateIndexFixingDate($W$9,AB467,trigger),TRUE,trigger)</f>
        <v>1.4356829396061553E-2</v>
      </c>
      <c r="AH467" s="52">
        <f t="shared" si="43"/>
        <v>-1.0353213333029985</v>
      </c>
      <c r="AI467" s="52">
        <f t="shared" si="44"/>
        <v>1.0072637321331261</v>
      </c>
      <c r="BG467" s="102">
        <f>_xll.qlCalendarAdvance(calendar,BG466,"1D",,,trigger)</f>
        <v>42937</v>
      </c>
      <c r="BH467" s="71">
        <f>_xll.qlTenorBasisForwardRate($W$17,BG467,_xll.ohTrigger(trigger,$W$24))</f>
        <v>1.5400860560059319E-3</v>
      </c>
      <c r="BI467" s="71">
        <f>_xll.qlTenorBasisForwardRate($W$17,BG467,_xll.ohTrigger(trigger,$W$24))*_xll.qlInterpolationInterpolate($AI$1,BG467,,trigger)</f>
        <v>1.5127491558250153E-3</v>
      </c>
      <c r="BJ467" s="71">
        <f>_xll.qlIndexFixing($W$9,_xll.qlInterestRateIndexFixingDate($W$9,BG467,trigger),TRUE,trigger)</f>
        <v>1.5071772096241312E-3</v>
      </c>
      <c r="BK467" s="1">
        <f t="shared" si="47"/>
        <v>-5.5719462008841422E-6</v>
      </c>
    </row>
    <row r="468" spans="26:63" x14ac:dyDescent="0.2">
      <c r="Z468" s="1">
        <f t="shared" si="45"/>
        <v>465</v>
      </c>
      <c r="AA468" s="44" t="str">
        <f t="shared" si="46"/>
        <v>465M</v>
      </c>
      <c r="AB468" s="45">
        <f>_xll.qlCalendarAdvance(calendar,$AB$3,AA468,,,trigger)</f>
        <v>56432</v>
      </c>
      <c r="AC468" s="45">
        <f>_xll.qlInterestRateIndexMaturity($W$9,AB468,trigger)</f>
        <v>56618</v>
      </c>
      <c r="AD468" s="49">
        <f>_xll.qlTenorBasisValue($W$17,AB468,_xll.ohTrigger(trigger,$W$24))</f>
        <v>1.9354544860456232E-4</v>
      </c>
      <c r="AE468" s="49">
        <f>_xll.qlTenorBasisForwardRate($W$17,AB468,_xll.ohTrigger(trigger,$W$24))</f>
        <v>1.4211676657454901E-2</v>
      </c>
      <c r="AF468" s="49">
        <f>_xll.qlTenorBasisForwardRate2($W$17,AB468,AC468,_xll.ohTrigger(trigger,$W$24))</f>
        <v>1.4211676657454901E-2</v>
      </c>
      <c r="AG468" s="49">
        <f>_xll.qlIndexFixing($W$9,_xll.qlInterestRateIndexFixingDate($W$9,AB468,trigger),TRUE,trigger)</f>
        <v>1.4332609138140268E-2</v>
      </c>
      <c r="AH468" s="52">
        <f t="shared" si="43"/>
        <v>-1.2093248068536719</v>
      </c>
      <c r="AI468" s="52">
        <f t="shared" si="44"/>
        <v>1.0085093746220246</v>
      </c>
      <c r="BG468" s="102">
        <f>_xll.qlCalendarAdvance(calendar,BG467,"1D",,,trigger)</f>
        <v>42940</v>
      </c>
      <c r="BH468" s="71">
        <f>_xll.qlTenorBasisForwardRate($W$17,BG468,_xll.ohTrigger(trigger,$W$24))</f>
        <v>1.5536059770101965E-3</v>
      </c>
      <c r="BI468" s="71">
        <f>_xll.qlTenorBasisForwardRate($W$17,BG468,_xll.ohTrigger(trigger,$W$24))*_xll.qlInterpolationInterpolate($AI$1,BG468,,trigger)</f>
        <v>1.5281310264564231E-3</v>
      </c>
      <c r="BJ468" s="71">
        <f>_xll.qlIndexFixing($W$9,_xll.qlInterestRateIndexFixingDate($W$9,BG468,trigger),TRUE,trigger)</f>
        <v>1.523195024050425E-3</v>
      </c>
      <c r="BK468" s="1">
        <f t="shared" si="47"/>
        <v>-4.9360024059980166E-6</v>
      </c>
    </row>
    <row r="469" spans="26:63" x14ac:dyDescent="0.2">
      <c r="Z469" s="1">
        <f t="shared" si="45"/>
        <v>466</v>
      </c>
      <c r="AA469" s="44" t="str">
        <f t="shared" si="46"/>
        <v>466M</v>
      </c>
      <c r="AB469" s="45">
        <f>_xll.qlCalendarAdvance(calendar,$AB$3,AA469,,,trigger)</f>
        <v>56464</v>
      </c>
      <c r="AC469" s="45">
        <f>_xll.qlInterestRateIndexMaturity($W$9,AB469,trigger)</f>
        <v>56648</v>
      </c>
      <c r="AD469" s="49">
        <f>_xll.qlTenorBasisValue($W$17,AB469,_xll.ohTrigger(trigger,$W$24))</f>
        <v>1.9321526840472203E-4</v>
      </c>
      <c r="AE469" s="49">
        <f>_xll.qlTenorBasisForwardRate($W$17,AB469,_xll.ohTrigger(trigger,$W$24))</f>
        <v>1.4168582965230686E-2</v>
      </c>
      <c r="AF469" s="49">
        <f>_xll.qlTenorBasisForwardRate2($W$17,AB469,AC469,_xll.ohTrigger(trigger,$W$24))</f>
        <v>1.4168582965230686E-2</v>
      </c>
      <c r="AG469" s="49">
        <f>_xll.qlIndexFixing($W$9,_xll.qlInterestRateIndexFixingDate($W$9,AB469,trigger),TRUE,trigger)</f>
        <v>1.4307248625281158E-2</v>
      </c>
      <c r="AH469" s="52">
        <f t="shared" si="43"/>
        <v>-1.3866566005047223</v>
      </c>
      <c r="AI469" s="52">
        <f t="shared" si="44"/>
        <v>1.00978684039122</v>
      </c>
      <c r="BG469" s="102">
        <f>_xll.qlCalendarAdvance(calendar,BG468,"1D",,,trigger)</f>
        <v>42941</v>
      </c>
      <c r="BH469" s="71">
        <f>_xll.qlTenorBasisForwardRate($W$17,BG469,_xll.ohTrigger(trigger,$W$24))</f>
        <v>1.5591030897295658E-3</v>
      </c>
      <c r="BI469" s="71">
        <f>_xll.qlTenorBasisForwardRate($W$17,BG469,_xll.ohTrigger(trigger,$W$24))*_xll.qlInterpolationInterpolate($AI$1,BG469,,trigger)</f>
        <v>1.5342411242588801E-3</v>
      </c>
      <c r="BJ469" s="71">
        <f>_xll.qlIndexFixing($W$9,_xll.qlInterestRateIndexFixingDate($W$9,BG469,trigger),TRUE,trigger)</f>
        <v>1.5297803762148734E-3</v>
      </c>
      <c r="BK469" s="1">
        <f t="shared" si="47"/>
        <v>-4.4607480440066963E-6</v>
      </c>
    </row>
    <row r="470" spans="26:63" x14ac:dyDescent="0.2">
      <c r="Z470" s="1">
        <f t="shared" si="45"/>
        <v>467</v>
      </c>
      <c r="AA470" s="44" t="str">
        <f t="shared" si="46"/>
        <v>467M</v>
      </c>
      <c r="AB470" s="45">
        <f>_xll.qlCalendarAdvance(calendar,$AB$3,AA470,,,trigger)</f>
        <v>56494</v>
      </c>
      <c r="AC470" s="45">
        <f>_xll.qlInterestRateIndexMaturity($W$9,AB470,trigger)</f>
        <v>56675</v>
      </c>
      <c r="AD470" s="49">
        <f>_xll.qlTenorBasisValue($W$17,AB470,_xll.ohTrigger(trigger,$W$24))</f>
        <v>1.9291005170714203E-4</v>
      </c>
      <c r="AE470" s="49">
        <f>_xll.qlTenorBasisForwardRate($W$17,AB470,_xll.ohTrigger(trigger,$W$24))</f>
        <v>1.4127951212980694E-2</v>
      </c>
      <c r="AF470" s="49">
        <f>_xll.qlTenorBasisForwardRate2($W$17,AB470,AC470,_xll.ohTrigger(trigger,$W$24))</f>
        <v>1.4127951212980694E-2</v>
      </c>
      <c r="AG470" s="49">
        <f>_xll.qlIndexFixing($W$9,_xll.qlInterestRateIndexFixingDate($W$9,AB470,trigger),TRUE,trigger)</f>
        <v>1.4283502228802493E-2</v>
      </c>
      <c r="AH470" s="52">
        <f t="shared" si="43"/>
        <v>-1.5555101582179902</v>
      </c>
      <c r="AI470" s="52">
        <f t="shared" si="44"/>
        <v>1.0110101608843949</v>
      </c>
      <c r="BG470" s="102">
        <f>_xll.qlCalendarAdvance(calendar,BG469,"1D",,,trigger)</f>
        <v>42942</v>
      </c>
      <c r="BH470" s="71">
        <f>_xll.qlTenorBasisForwardRate($W$17,BG470,_xll.ohTrigger(trigger,$W$24))</f>
        <v>1.5646113451413561E-3</v>
      </c>
      <c r="BI470" s="71">
        <f>_xll.qlTenorBasisForwardRate($W$17,BG470,_xll.ohTrigger(trigger,$W$24))*_xll.qlInterpolationInterpolate($AI$1,BG470,,trigger)</f>
        <v>1.5403671502598208E-3</v>
      </c>
      <c r="BJ470" s="71">
        <f>_xll.qlIndexFixing($W$9,_xll.qlInterestRateIndexFixingDate($W$9,BG470,trigger),TRUE,trigger)</f>
        <v>1.5364111449433094E-3</v>
      </c>
      <c r="BK470" s="1">
        <f t="shared" si="47"/>
        <v>-3.956005316511392E-6</v>
      </c>
    </row>
    <row r="471" spans="26:63" x14ac:dyDescent="0.2">
      <c r="Z471" s="1">
        <f t="shared" si="45"/>
        <v>468</v>
      </c>
      <c r="AA471" s="44" t="str">
        <f t="shared" si="46"/>
        <v>468M</v>
      </c>
      <c r="AB471" s="45">
        <f>_xll.qlCalendarAdvance(calendar,$AB$3,AA471,,,trigger)</f>
        <v>56524</v>
      </c>
      <c r="AC471" s="45">
        <f>_xll.qlInterestRateIndexMaturity($W$9,AB471,trigger)</f>
        <v>56706</v>
      </c>
      <c r="AD471" s="49">
        <f>_xll.qlTenorBasisValue($W$17,AB471,_xll.ohTrigger(trigger,$W$24))</f>
        <v>1.9260896640950807E-4</v>
      </c>
      <c r="AE471" s="49">
        <f>_xll.qlTenorBasisForwardRate($W$17,AB471,_xll.ohTrigger(trigger,$W$24))</f>
        <v>1.4084821091084424E-2</v>
      </c>
      <c r="AF471" s="49">
        <f>_xll.qlTenorBasisForwardRate2($W$17,AB471,AC471,_xll.ohTrigger(trigger,$W$24))</f>
        <v>1.4084821091084424E-2</v>
      </c>
      <c r="AG471" s="49">
        <f>_xll.qlIndexFixing($W$9,_xll.qlInterestRateIndexFixingDate($W$9,AB471,trigger),TRUE,trigger)</f>
        <v>1.4259158369518167E-2</v>
      </c>
      <c r="AH471" s="52">
        <f t="shared" si="43"/>
        <v>-1.7433727843374318</v>
      </c>
      <c r="AI471" s="52">
        <f t="shared" si="44"/>
        <v>1.01237767077809</v>
      </c>
      <c r="BG471" s="102">
        <f>_xll.qlCalendarAdvance(calendar,BG470,"1D",,,trigger)</f>
        <v>42943</v>
      </c>
      <c r="BH471" s="71">
        <f>_xll.qlTenorBasisForwardRate($W$17,BG471,_xll.ohTrigger(trigger,$W$24))</f>
        <v>1.5759953865784344E-3</v>
      </c>
      <c r="BI471" s="71">
        <f>_xll.qlTenorBasisForwardRate($W$17,BG471,_xll.ohTrigger(trigger,$W$24))*_xll.qlInterpolationInterpolate($AI$1,BG471,,trigger)</f>
        <v>1.5522855330187188E-3</v>
      </c>
      <c r="BJ471" s="71">
        <f>_xll.qlIndexFixing($W$9,_xll.qlInterestRateIndexFixingDate($W$9,BG471,trigger),TRUE,trigger)</f>
        <v>1.5499613774927119E-3</v>
      </c>
      <c r="BK471" s="1">
        <f t="shared" si="47"/>
        <v>-2.3241555260069494E-6</v>
      </c>
    </row>
    <row r="472" spans="26:63" x14ac:dyDescent="0.2">
      <c r="Z472" s="1">
        <f t="shared" si="45"/>
        <v>469</v>
      </c>
      <c r="AA472" s="44" t="str">
        <f t="shared" si="46"/>
        <v>469M</v>
      </c>
      <c r="AB472" s="45">
        <f>_xll.qlCalendarAdvance(calendar,$AB$3,AA472,,,trigger)</f>
        <v>56555</v>
      </c>
      <c r="AC472" s="45">
        <f>_xll.qlInterestRateIndexMaturity($W$9,AB472,trigger)</f>
        <v>56737</v>
      </c>
      <c r="AD472" s="49">
        <f>_xll.qlTenorBasisValue($W$17,AB472,_xll.ohTrigger(trigger,$W$24))</f>
        <v>1.9230212750199398E-4</v>
      </c>
      <c r="AE472" s="49">
        <f>_xll.qlTenorBasisForwardRate($W$17,AB472,_xll.ohTrigger(trigger,$W$24))</f>
        <v>1.4039905159485314E-2</v>
      </c>
      <c r="AF472" s="49">
        <f>_xll.qlTenorBasisForwardRate2($W$17,AB472,AC472,_xll.ohTrigger(trigger,$W$24))</f>
        <v>1.4039905159485314E-2</v>
      </c>
      <c r="AG472" s="49">
        <f>_xll.qlIndexFixing($W$9,_xll.qlInterestRateIndexFixingDate($W$9,AB472,trigger),TRUE,trigger)</f>
        <v>1.4234008250657694E-2</v>
      </c>
      <c r="AH472" s="52">
        <f t="shared" si="43"/>
        <v>-1.9410309117237969</v>
      </c>
      <c r="AI472" s="52">
        <f t="shared" si="44"/>
        <v>1.0138250998826188</v>
      </c>
      <c r="BG472" s="102">
        <f>_xll.qlCalendarAdvance(calendar,BG471,"1D",,,trigger)</f>
        <v>42944</v>
      </c>
      <c r="BH472" s="71">
        <f>_xll.qlTenorBasisForwardRate($W$17,BG472,_xll.ohTrigger(trigger,$W$24))</f>
        <v>1.5785965241833363E-3</v>
      </c>
      <c r="BI472" s="71">
        <f>_xll.qlTenorBasisForwardRate($W$17,BG472,_xll.ohTrigger(trigger,$W$24))*_xll.qlInterpolationInterpolate($AI$1,BG472,,trigger)</f>
        <v>1.555559452200735E-3</v>
      </c>
      <c r="BJ472" s="71">
        <f>_xll.qlIndexFixing($W$9,_xll.qlInterestRateIndexFixingDate($W$9,BG472,trigger),TRUE,trigger)</f>
        <v>1.5532309441503858E-3</v>
      </c>
      <c r="BK472" s="1">
        <f t="shared" si="47"/>
        <v>-2.3285080503491953E-6</v>
      </c>
    </row>
    <row r="473" spans="26:63" x14ac:dyDescent="0.2">
      <c r="Z473" s="1">
        <f t="shared" si="45"/>
        <v>470</v>
      </c>
      <c r="AA473" s="44" t="str">
        <f t="shared" si="46"/>
        <v>470M</v>
      </c>
      <c r="AB473" s="45">
        <f>_xll.qlCalendarAdvance(calendar,$AB$3,AA473,,,trigger)</f>
        <v>56585</v>
      </c>
      <c r="AC473" s="45">
        <f>_xll.qlInterestRateIndexMaturity($W$9,AB473,trigger)</f>
        <v>56767</v>
      </c>
      <c r="AD473" s="49">
        <f>_xll.qlTenorBasisValue($W$17,AB473,_xll.ohTrigger(trigger,$W$24))</f>
        <v>1.9200927591557317E-4</v>
      </c>
      <c r="AE473" s="49">
        <f>_xll.qlTenorBasisForwardRate($W$17,AB473,_xll.ohTrigger(trigger,$W$24))</f>
        <v>1.3995655569532242E-2</v>
      </c>
      <c r="AF473" s="49">
        <f>_xll.qlTenorBasisForwardRate2($W$17,AB473,AC473,_xll.ohTrigger(trigger,$W$24))</f>
        <v>1.3995655569532242E-2</v>
      </c>
      <c r="AG473" s="49">
        <f>_xll.qlIndexFixing($W$9,_xll.qlInterestRateIndexFixingDate($W$9,AB473,trigger),TRUE,trigger)</f>
        <v>1.4209552564472538E-2</v>
      </c>
      <c r="AH473" s="52">
        <f t="shared" si="43"/>
        <v>-2.1389699494029668</v>
      </c>
      <c r="AI473" s="52">
        <f t="shared" si="44"/>
        <v>1.0152830993787771</v>
      </c>
      <c r="BG473" s="102">
        <f>_xll.qlCalendarAdvance(calendar,BG472,"1D",,,trigger)</f>
        <v>42947</v>
      </c>
      <c r="BH473" s="71">
        <f>_xll.qlTenorBasisForwardRate($W$17,BG473,_xll.ohTrigger(trigger,$W$24))</f>
        <v>1.5923180349733512E-3</v>
      </c>
      <c r="BI473" s="71">
        <f>_xll.qlTenorBasisForwardRate($W$17,BG473,_xll.ohTrigger(trigger,$W$24))*_xll.qlInterpolationInterpolate($AI$1,BG473,,trigger)</f>
        <v>1.5712350261406478E-3</v>
      </c>
      <c r="BJ473" s="71">
        <f>_xll.qlIndexFixing($W$9,_xll.qlInterestRateIndexFixingDate($W$9,BG473,trigger),TRUE,trigger)</f>
        <v>1.5700777112567668E-3</v>
      </c>
      <c r="BK473" s="1">
        <f t="shared" si="47"/>
        <v>-1.1573148838810166E-6</v>
      </c>
    </row>
    <row r="474" spans="26:63" x14ac:dyDescent="0.2">
      <c r="Z474" s="1">
        <f t="shared" si="45"/>
        <v>471</v>
      </c>
      <c r="AA474" s="44" t="str">
        <f t="shared" si="46"/>
        <v>471M</v>
      </c>
      <c r="AB474" s="45">
        <f>_xll.qlCalendarAdvance(calendar,$AB$3,AA474,,,trigger)</f>
        <v>56618</v>
      </c>
      <c r="AC474" s="45">
        <f>_xll.qlInterestRateIndexMaturity($W$9,AB474,trigger)</f>
        <v>56800</v>
      </c>
      <c r="AD474" s="49">
        <f>_xll.qlTenorBasisValue($W$17,AB474,_xll.ohTrigger(trigger,$W$24))</f>
        <v>1.916917210240507E-4</v>
      </c>
      <c r="AE474" s="49">
        <f>_xll.qlTenorBasisForwardRate($W$17,AB474,_xll.ohTrigger(trigger,$W$24))</f>
        <v>1.3946086825931077E-2</v>
      </c>
      <c r="AF474" s="49">
        <f>_xll.qlTenorBasisForwardRate2($W$17,AB474,AC474,_xll.ohTrigger(trigger,$W$24))</f>
        <v>1.3946086825931077E-2</v>
      </c>
      <c r="AG474" s="49">
        <f>_xll.qlIndexFixing($W$9,_xll.qlInterestRateIndexFixingDate($W$9,AB474,trigger),TRUE,trigger)</f>
        <v>1.4182518640750513E-2</v>
      </c>
      <c r="AH474" s="52">
        <f t="shared" si="43"/>
        <v>-2.3643181481943638</v>
      </c>
      <c r="AI474" s="52">
        <f t="shared" si="44"/>
        <v>1.0169532728263113</v>
      </c>
      <c r="BG474" s="102">
        <f>_xll.qlCalendarAdvance(calendar,BG473,"1D",,,trigger)</f>
        <v>42948</v>
      </c>
      <c r="BH474" s="71">
        <f>_xll.qlTenorBasisForwardRate($W$17,BG474,_xll.ohTrigger(trigger,$W$24))</f>
        <v>1.597892105992019E-3</v>
      </c>
      <c r="BI474" s="71">
        <f>_xll.qlTenorBasisForwardRate($W$17,BG474,_xll.ohTrigger(trigger,$W$24))*_xll.qlInterpolationInterpolate($AI$1,BG474,,trigger)</f>
        <v>1.577455909896434E-3</v>
      </c>
      <c r="BJ474" s="71">
        <f>_xll.qlIndexFixing($W$9,_xll.qlInterestRateIndexFixingDate($W$9,BG474,trigger),TRUE,trigger)</f>
        <v>1.5768794483346808E-3</v>
      </c>
      <c r="BK474" s="1">
        <f t="shared" si="47"/>
        <v>-5.7646156175318944E-7</v>
      </c>
    </row>
    <row r="475" spans="26:63" x14ac:dyDescent="0.2">
      <c r="Z475" s="1">
        <f t="shared" si="45"/>
        <v>472</v>
      </c>
      <c r="AA475" s="44" t="str">
        <f t="shared" si="46"/>
        <v>472M</v>
      </c>
      <c r="AB475" s="45">
        <f>_xll.qlCalendarAdvance(calendar,$AB$3,AA475,,,trigger)</f>
        <v>56647</v>
      </c>
      <c r="AC475" s="45">
        <f>_xll.qlInterestRateIndexMaturity($W$9,AB475,trigger)</f>
        <v>56828</v>
      </c>
      <c r="AD475" s="49">
        <f>_xll.qlTenorBasisValue($W$17,AB475,_xll.ohTrigger(trigger,$W$24))</f>
        <v>1.9141656685373951E-4</v>
      </c>
      <c r="AE475" s="49">
        <f>_xll.qlTenorBasisForwardRate($W$17,AB475,_xll.ohTrigger(trigger,$W$24))</f>
        <v>1.390226471405284E-2</v>
      </c>
      <c r="AF475" s="49">
        <f>_xll.qlTenorBasisForwardRate2($W$17,AB475,AC475,_xll.ohTrigger(trigger,$W$24))</f>
        <v>1.390226471405284E-2</v>
      </c>
      <c r="AG475" s="49">
        <f>_xll.qlIndexFixing($W$9,_xll.qlInterestRateIndexFixingDate($W$9,AB475,trigger),TRUE,trigger)</f>
        <v>1.4158783543642322E-2</v>
      </c>
      <c r="AH475" s="52">
        <f t="shared" si="43"/>
        <v>-2.5651882958948118</v>
      </c>
      <c r="AI475" s="52">
        <f t="shared" si="44"/>
        <v>1.0184515857571166</v>
      </c>
      <c r="BG475" s="102">
        <f>_xll.qlCalendarAdvance(calendar,BG474,"1D",,,trigger)</f>
        <v>42949</v>
      </c>
      <c r="BH475" s="71">
        <f>_xll.qlTenorBasisForwardRate($W$17,BG475,_xll.ohTrigger(trigger,$W$24))</f>
        <v>1.603476970199638E-3</v>
      </c>
      <c r="BI475" s="71">
        <f>_xll.qlTenorBasisForwardRate($W$17,BG475,_xll.ohTrigger(trigger,$W$24))*_xll.qlInterpolationInterpolate($AI$1,BG475,,trigger)</f>
        <v>1.5836924812486003E-3</v>
      </c>
      <c r="BJ475" s="71">
        <f>_xll.qlIndexFixing($W$9,_xll.qlInterestRateIndexFixingDate($W$9,BG475,trigger),TRUE,trigger)</f>
        <v>1.5836924812486003E-3</v>
      </c>
      <c r="BK475" s="1">
        <f t="shared" si="47"/>
        <v>0</v>
      </c>
    </row>
    <row r="476" spans="26:63" x14ac:dyDescent="0.2">
      <c r="Z476" s="1">
        <f t="shared" si="45"/>
        <v>473</v>
      </c>
      <c r="AA476" s="44" t="str">
        <f t="shared" si="46"/>
        <v>473M</v>
      </c>
      <c r="AB476" s="45">
        <f>_xll.qlCalendarAdvance(calendar,$AB$3,AA476,,,trigger)</f>
        <v>56675</v>
      </c>
      <c r="AC476" s="45">
        <f>_xll.qlInterestRateIndexMaturity($W$9,AB476,trigger)</f>
        <v>56859</v>
      </c>
      <c r="AD476" s="49">
        <f>_xll.qlTenorBasisValue($W$17,AB476,_xll.ohTrigger(trigger,$W$24))</f>
        <v>1.9115432505049549E-4</v>
      </c>
      <c r="AE476" s="49">
        <f>_xll.qlTenorBasisForwardRate($W$17,AB476,_xll.ohTrigger(trigger,$W$24))</f>
        <v>1.3857184470681358E-2</v>
      </c>
      <c r="AF476" s="49">
        <f>_xll.qlTenorBasisForwardRate2($W$17,AB476,AC476,_xll.ohTrigger(trigger,$W$24))</f>
        <v>1.3857184470681358E-2</v>
      </c>
      <c r="AG476" s="49">
        <f>_xll.qlIndexFixing($W$9,_xll.qlInterestRateIndexFixingDate($W$9,AB476,trigger),TRUE,trigger)</f>
        <v>1.4135217738390602E-2</v>
      </c>
      <c r="AH476" s="52">
        <f t="shared" si="43"/>
        <v>-2.7803326770924413</v>
      </c>
      <c r="AI476" s="52">
        <f t="shared" si="44"/>
        <v>1.0200641961790651</v>
      </c>
      <c r="BG476" s="102">
        <f>_xll.qlCalendarAdvance(calendar,BG475,"1D",,,trigger)</f>
        <v>42950</v>
      </c>
      <c r="BH476" s="71">
        <f>_xll.qlTenorBasisForwardRate($W$17,BG476,_xll.ohTrigger(trigger,$W$24))</f>
        <v>1.6149979485237072E-3</v>
      </c>
      <c r="BI476" s="71">
        <f>_xll.qlTenorBasisForwardRate($W$17,BG476,_xll.ohTrigger(trigger,$W$24))*_xll.qlInterpolationInterpolate($AI$1,BG476,,trigger)</f>
        <v>1.5961294657602309E-3</v>
      </c>
      <c r="BJ476" s="71">
        <f>_xll.qlIndexFixing($W$9,_xll.qlInterestRateIndexFixingDate($W$9,BG476,trigger),TRUE,trigger)</f>
        <v>1.5974243187198655E-3</v>
      </c>
      <c r="BK476" s="1">
        <f t="shared" si="47"/>
        <v>1.294852959634555E-6</v>
      </c>
    </row>
    <row r="477" spans="26:63" x14ac:dyDescent="0.2">
      <c r="Z477" s="1">
        <f t="shared" si="45"/>
        <v>474</v>
      </c>
      <c r="AA477" s="44" t="str">
        <f t="shared" si="46"/>
        <v>474M</v>
      </c>
      <c r="AB477" s="45">
        <f>_xll.qlCalendarAdvance(calendar,$AB$3,AA477,,,trigger)</f>
        <v>56706</v>
      </c>
      <c r="AC477" s="45">
        <f>_xll.qlInterestRateIndexMaturity($W$9,AB477,trigger)</f>
        <v>56891</v>
      </c>
      <c r="AD477" s="49">
        <f>_xll.qlTenorBasisValue($W$17,AB477,_xll.ohTrigger(trigger,$W$24))</f>
        <v>1.9086785951913843E-4</v>
      </c>
      <c r="AE477" s="49">
        <f>_xll.qlTenorBasisForwardRate($W$17,AB477,_xll.ohTrigger(trigger,$W$24))</f>
        <v>1.3807642781666452E-2</v>
      </c>
      <c r="AF477" s="49">
        <f>_xll.qlTenorBasisForwardRate2($W$17,AB477,AC477,_xll.ohTrigger(trigger,$W$24))</f>
        <v>1.3807642781666452E-2</v>
      </c>
      <c r="AG477" s="49">
        <f>_xll.qlIndexFixing($W$9,_xll.qlInterestRateIndexFixingDate($W$9,AB477,trigger),TRUE,trigger)</f>
        <v>1.4109322109304287E-2</v>
      </c>
      <c r="AH477" s="52">
        <f t="shared" si="43"/>
        <v>-3.016793276378344</v>
      </c>
      <c r="AI477" s="52">
        <f t="shared" si="44"/>
        <v>1.0218487204809787</v>
      </c>
      <c r="BG477" s="102">
        <f>_xll.qlCalendarAdvance(calendar,BG476,"1D",,,trigger)</f>
        <v>42951</v>
      </c>
      <c r="BH477" s="71">
        <f>_xll.qlTenorBasisForwardRate($W$17,BG477,_xll.ohTrigger(trigger,$W$24))</f>
        <v>1.6176445283021207E-3</v>
      </c>
      <c r="BI477" s="71">
        <f>_xll.qlTenorBasisForwardRate($W$17,BG477,_xll.ohTrigger(trigger,$W$24))*_xll.qlInterpolationInterpolate($AI$1,BG477,,trigger)</f>
        <v>1.5998050165425305E-3</v>
      </c>
      <c r="BJ477" s="71">
        <f>_xll.qlIndexFixing($W$9,_xll.qlInterestRateIndexFixingDate($W$9,BG477,trigger),TRUE,trigger)</f>
        <v>1.6007960374782087E-3</v>
      </c>
      <c r="BK477" s="1">
        <f t="shared" si="47"/>
        <v>9.9102093567820376E-7</v>
      </c>
    </row>
    <row r="478" spans="26:63" x14ac:dyDescent="0.2">
      <c r="Z478" s="1">
        <f t="shared" si="45"/>
        <v>475</v>
      </c>
      <c r="AA478" s="44" t="str">
        <f t="shared" si="46"/>
        <v>475M</v>
      </c>
      <c r="AB478" s="45">
        <f>_xll.qlCalendarAdvance(calendar,$AB$3,AA478,,,trigger)</f>
        <v>56737</v>
      </c>
      <c r="AC478" s="45">
        <f>_xll.qlInterestRateIndexMaturity($W$9,AB478,trigger)</f>
        <v>56921</v>
      </c>
      <c r="AD478" s="49">
        <f>_xll.qlTenorBasisValue($W$17,AB478,_xll.ohTrigger(trigger,$W$24))</f>
        <v>1.9058541086364435E-4</v>
      </c>
      <c r="AE478" s="49">
        <f>_xll.qlTenorBasisForwardRate($W$17,AB478,_xll.ohTrigger(trigger,$W$24))</f>
        <v>1.3757861663285739E-2</v>
      </c>
      <c r="AF478" s="49">
        <f>_xll.qlTenorBasisForwardRate2($W$17,AB478,AC478,_xll.ohTrigger(trigger,$W$24))</f>
        <v>1.3757861663285739E-2</v>
      </c>
      <c r="AG478" s="49">
        <f>_xll.qlIndexFixing($W$9,_xll.qlInterestRateIndexFixingDate($W$9,AB478,trigger),TRUE,trigger)</f>
        <v>1.4083579891770207E-2</v>
      </c>
      <c r="AH478" s="52">
        <f t="shared" si="43"/>
        <v>-3.2571822848446832</v>
      </c>
      <c r="AI478" s="52">
        <f t="shared" si="44"/>
        <v>1.0236750620449746</v>
      </c>
      <c r="BG478" s="102">
        <f>_xll.qlCalendarAdvance(calendar,BG477,"1D",,,trigger)</f>
        <v>42954</v>
      </c>
      <c r="BH478" s="71">
        <f>_xll.qlTenorBasisForwardRate($W$17,BG478,_xll.ohTrigger(trigger,$W$24))</f>
        <v>1.6315613917601377E-3</v>
      </c>
      <c r="BI478" s="71">
        <f>_xll.qlTenorBasisForwardRate($W$17,BG478,_xll.ohTrigger(trigger,$W$24))*_xll.qlInterpolationInterpolate($AI$1,BG478,,trigger)</f>
        <v>1.6167754342584653E-3</v>
      </c>
      <c r="BJ478" s="71">
        <f>_xll.qlIndexFixing($W$9,_xll.qlInterestRateIndexFixingDate($W$9,BG478,trigger),TRUE,trigger)</f>
        <v>1.617852566010774E-3</v>
      </c>
      <c r="BK478" s="1">
        <f t="shared" si="47"/>
        <v>1.0771317523086514E-6</v>
      </c>
    </row>
    <row r="479" spans="26:63" x14ac:dyDescent="0.2">
      <c r="Z479" s="1">
        <f t="shared" si="45"/>
        <v>476</v>
      </c>
      <c r="AA479" s="44" t="str">
        <f t="shared" si="46"/>
        <v>476M</v>
      </c>
      <c r="AB479" s="45">
        <f>_xll.qlCalendarAdvance(calendar,$AB$3,AA479,,,trigger)</f>
        <v>56767</v>
      </c>
      <c r="AC479" s="45">
        <f>_xll.qlInterestRateIndexMaturity($W$9,AB479,trigger)</f>
        <v>56950</v>
      </c>
      <c r="AD479" s="49">
        <f>_xll.qlTenorBasisValue($W$17,AB479,_xll.ohTrigger(trigger,$W$24))</f>
        <v>1.9031584645683102E-4</v>
      </c>
      <c r="AE479" s="49">
        <f>_xll.qlTenorBasisForwardRate($W$17,AB479,_xll.ohTrigger(trigger,$W$24))</f>
        <v>1.3708120914409122E-2</v>
      </c>
      <c r="AF479" s="49">
        <f>_xll.qlTenorBasisForwardRate2($W$17,AB479,AC479,_xll.ohTrigger(trigger,$W$24))</f>
        <v>1.3708120914409122E-2</v>
      </c>
      <c r="AG479" s="49">
        <f>_xll.qlIndexFixing($W$9,_xll.qlInterestRateIndexFixingDate($W$9,AB479,trigger),TRUE,trigger)</f>
        <v>1.4058509111972834E-2</v>
      </c>
      <c r="AH479" s="52">
        <f t="shared" si="43"/>
        <v>-3.5038819756371202</v>
      </c>
      <c r="AI479" s="52">
        <f t="shared" si="44"/>
        <v>1.0255606293343535</v>
      </c>
      <c r="BG479" s="102">
        <f>_xll.qlCalendarAdvance(calendar,BG478,"1D",,,trigger)</f>
        <v>42955</v>
      </c>
      <c r="BH479" s="71">
        <f>_xll.qlTenorBasisForwardRate($W$17,BG479,_xll.ohTrigger(trigger,$W$24))</f>
        <v>1.6372099327333562E-3</v>
      </c>
      <c r="BI479" s="71">
        <f>_xll.qlTenorBasisForwardRate($W$17,BG479,_xll.ohTrigger(trigger,$W$24))*_xll.qlInterpolationInterpolate($AI$1,BG479,,trigger)</f>
        <v>1.6234454967020058E-3</v>
      </c>
      <c r="BJ479" s="71">
        <f>_xll.qlIndexFixing($W$9,_xll.qlInterestRateIndexFixingDate($W$9,BG479,trigger),TRUE,trigger)</f>
        <v>1.6247014717924134E-3</v>
      </c>
      <c r="BK479" s="1">
        <f t="shared" si="47"/>
        <v>1.2559750904076426E-6</v>
      </c>
    </row>
    <row r="480" spans="26:63" x14ac:dyDescent="0.2">
      <c r="Z480" s="1">
        <f t="shared" si="45"/>
        <v>477</v>
      </c>
      <c r="AA480" s="44" t="str">
        <f t="shared" si="46"/>
        <v>477M</v>
      </c>
      <c r="AB480" s="45">
        <f>_xll.qlCalendarAdvance(calendar,$AB$3,AA480,,,trigger)</f>
        <v>56797</v>
      </c>
      <c r="AC480" s="45">
        <f>_xll.qlInterestRateIndexMaturity($W$9,AB480,trigger)</f>
        <v>56982</v>
      </c>
      <c r="AD480" s="49">
        <f>_xll.qlTenorBasisValue($W$17,AB480,_xll.ohTrigger(trigger,$W$24))</f>
        <v>1.9004994364469623E-4</v>
      </c>
      <c r="AE480" s="49">
        <f>_xll.qlTenorBasisForwardRate($W$17,AB480,_xll.ohTrigger(trigger,$W$24))</f>
        <v>1.3655066100139054E-2</v>
      </c>
      <c r="AF480" s="49">
        <f>_xll.qlTenorBasisForwardRate2($W$17,AB480,AC480,_xll.ohTrigger(trigger,$W$24))</f>
        <v>1.3655066100139054E-2</v>
      </c>
      <c r="AG480" s="49">
        <f>_xll.qlIndexFixing($W$9,_xll.qlInterestRateIndexFixingDate($W$9,AB480,trigger),TRUE,trigger)</f>
        <v>1.4032750022414317E-2</v>
      </c>
      <c r="AH480" s="52">
        <f t="shared" si="43"/>
        <v>-3.7768392227526331</v>
      </c>
      <c r="AI480" s="52">
        <f t="shared" si="44"/>
        <v>1.0276588864166258</v>
      </c>
      <c r="BG480" s="102">
        <f>_xll.qlCalendarAdvance(calendar,BG479,"1D",,,trigger)</f>
        <v>42956</v>
      </c>
      <c r="BH480" s="71">
        <f>_xll.qlTenorBasisForwardRate($W$17,BG480,_xll.ohTrigger(trigger,$W$24))</f>
        <v>1.642868903448862E-3</v>
      </c>
      <c r="BI480" s="71">
        <f>_xll.qlTenorBasisForwardRate($W$17,BG480,_xll.ohTrigger(trigger,$W$24))*_xll.qlInterpolationInterpolate($AI$1,BG480,,trigger)</f>
        <v>1.630133309961314E-3</v>
      </c>
      <c r="BJ480" s="71">
        <f>_xll.qlIndexFixing($W$9,_xll.qlInterestRateIndexFixingDate($W$9,BG480,trigger),TRUE,trigger)</f>
        <v>1.6315555726644977E-3</v>
      </c>
      <c r="BK480" s="1">
        <f t="shared" si="47"/>
        <v>1.4222627031836976E-6</v>
      </c>
    </row>
    <row r="481" spans="26:63" x14ac:dyDescent="0.2">
      <c r="Z481" s="1">
        <f t="shared" si="45"/>
        <v>478</v>
      </c>
      <c r="AA481" s="44" t="str">
        <f t="shared" si="46"/>
        <v>478M</v>
      </c>
      <c r="AB481" s="45">
        <f>_xll.qlCalendarAdvance(calendar,$AB$3,AA481,,,trigger)</f>
        <v>56828</v>
      </c>
      <c r="AC481" s="45">
        <f>_xll.qlInterestRateIndexMaturity($W$9,AB481,trigger)</f>
        <v>57012</v>
      </c>
      <c r="AD481" s="49">
        <f>_xll.qlTenorBasisValue($W$17,AB481,_xll.ohTrigger(trigger,$W$24))</f>
        <v>1.8977897272576445E-4</v>
      </c>
      <c r="AE481" s="49">
        <f>_xll.qlTenorBasisForwardRate($W$17,AB481,_xll.ohTrigger(trigger,$W$24))</f>
        <v>1.3600925506772128E-2</v>
      </c>
      <c r="AF481" s="49">
        <f>_xll.qlTenorBasisForwardRate2($W$17,AB481,AC481,_xll.ohTrigger(trigger,$W$24))</f>
        <v>1.3600925506772128E-2</v>
      </c>
      <c r="AG481" s="49">
        <f>_xll.qlIndexFixing($W$9,_xll.qlInterestRateIndexFixingDate($W$9,AB481,trigger),TRUE,trigger)</f>
        <v>1.4006312544218701E-2</v>
      </c>
      <c r="AH481" s="52">
        <f t="shared" si="43"/>
        <v>-4.0538703744657374</v>
      </c>
      <c r="AI481" s="52">
        <f t="shared" si="44"/>
        <v>1.0298058420542575</v>
      </c>
      <c r="BG481" s="102">
        <f>_xll.qlCalendarAdvance(calendar,BG480,"1D",,,trigger)</f>
        <v>42957</v>
      </c>
      <c r="BH481" s="71">
        <f>_xll.qlTenorBasisForwardRate($W$17,BG481,_xll.ohTrigger(trigger,$W$24))</f>
        <v>1.6545221292713253E-3</v>
      </c>
      <c r="BI481" s="71">
        <f>_xll.qlTenorBasisForwardRate($W$17,BG481,_xll.ohTrigger(trigger,$W$24))*_xll.qlInterpolationInterpolate($AI$1,BG481,,trigger)</f>
        <v>1.6427802536624161E-3</v>
      </c>
      <c r="BJ481" s="71">
        <f>_xll.qlIndexFixing($W$9,_xll.qlInterestRateIndexFixingDate($W$9,BG481,trigger),TRUE,trigger)</f>
        <v>1.6453566718327248E-3</v>
      </c>
      <c r="BK481" s="1">
        <f t="shared" si="47"/>
        <v>2.5764181703087207E-6</v>
      </c>
    </row>
    <row r="482" spans="26:63" x14ac:dyDescent="0.2">
      <c r="Z482" s="1">
        <f t="shared" si="45"/>
        <v>479</v>
      </c>
      <c r="AA482" s="44" t="str">
        <f t="shared" si="46"/>
        <v>479M</v>
      </c>
      <c r="AB482" s="45">
        <f>_xll.qlCalendarAdvance(calendar,$AB$3,AA482,,,trigger)</f>
        <v>56859</v>
      </c>
      <c r="AC482" s="45">
        <f>_xll.qlInterestRateIndexMaturity($W$9,AB482,trigger)</f>
        <v>57041</v>
      </c>
      <c r="AD482" s="49">
        <f>_xll.qlTenorBasisValue($W$17,AB482,_xll.ohTrigger(trigger,$W$24))</f>
        <v>1.8951180722230686E-4</v>
      </c>
      <c r="AE482" s="49">
        <f>_xll.qlTenorBasisForwardRate($W$17,AB482,_xll.ohTrigger(trigger,$W$24))</f>
        <v>1.3546401452172636E-2</v>
      </c>
      <c r="AF482" s="49">
        <f>_xll.qlTenorBasisForwardRate2($W$17,AB482,AC482,_xll.ohTrigger(trigger,$W$24))</f>
        <v>1.3546401452172636E-2</v>
      </c>
      <c r="AG482" s="49">
        <f>_xll.qlIndexFixing($W$9,_xll.qlInterestRateIndexFixingDate($W$9,AB482,trigger),TRUE,trigger)</f>
        <v>1.3979700042017647E-2</v>
      </c>
      <c r="AH482" s="52">
        <f t="shared" si="43"/>
        <v>-4.3329858984501177</v>
      </c>
      <c r="AI482" s="52">
        <f t="shared" si="44"/>
        <v>1.0319862504721147</v>
      </c>
      <c r="BG482" s="102">
        <f>_xll.qlCalendarAdvance(calendar,BG481,"1D",,,trigger)</f>
        <v>42958</v>
      </c>
      <c r="BH482" s="71">
        <f>_xll.qlTenorBasisForwardRate($W$17,BG482,_xll.ohTrigger(trigger,$W$24))</f>
        <v>1.6572127131894187E-3</v>
      </c>
      <c r="BI482" s="71">
        <f>_xll.qlTenorBasisForwardRate($W$17,BG482,_xll.ohTrigger(trigger,$W$24))*_xll.qlInterpolationInterpolate($AI$1,BG482,,trigger)</f>
        <v>1.6465375600394705E-3</v>
      </c>
      <c r="BJ482" s="71">
        <f>_xll.qlIndexFixing($W$9,_xll.qlInterestRateIndexFixingDate($W$9,BG482,trigger),TRUE,trigger)</f>
        <v>1.6487508714803601E-3</v>
      </c>
      <c r="BK482" s="1">
        <f t="shared" si="47"/>
        <v>2.2133114408896121E-6</v>
      </c>
    </row>
    <row r="483" spans="26:63" x14ac:dyDescent="0.2">
      <c r="Z483" s="1">
        <f t="shared" si="45"/>
        <v>480</v>
      </c>
      <c r="AA483" s="44" t="str">
        <f t="shared" si="46"/>
        <v>480M</v>
      </c>
      <c r="AB483" s="45">
        <f>_xll.qlCalendarAdvance(calendar,$AB$3,AA483,,,trigger)</f>
        <v>56891</v>
      </c>
      <c r="AC483" s="45">
        <f>_xll.qlInterestRateIndexMaturity($W$9,AB483,trigger)</f>
        <v>57074</v>
      </c>
      <c r="AD483" s="49">
        <f>_xll.qlTenorBasisValue($W$17,AB483,_xll.ohTrigger(trigger,$W$24))</f>
        <v>1.8923995987765537E-4</v>
      </c>
      <c r="AE483" s="49">
        <f>_xll.qlTenorBasisForwardRate($W$17,AB483,_xll.ohTrigger(trigger,$W$24))</f>
        <v>1.3487217453879827E-2</v>
      </c>
      <c r="AF483" s="49">
        <f>_xll.qlTenorBasisForwardRate2($W$17,AB483,AC483,_xll.ohTrigger(trigger,$W$24))</f>
        <v>1.3487217453879827E-2</v>
      </c>
      <c r="AG483" s="49">
        <f>_xll.qlIndexFixing($W$9,_xll.qlInterestRateIndexFixingDate($W$9,AB483,trigger),TRUE,trigger)</f>
        <v>1.3951252308325224E-2</v>
      </c>
      <c r="AH483" s="52">
        <f t="shared" si="43"/>
        <v>-4.6403485444539667</v>
      </c>
      <c r="AI483" s="52">
        <f t="shared" si="44"/>
        <v>1.0344055292377532</v>
      </c>
      <c r="BG483" s="102">
        <f>_xll.qlCalendarAdvance(calendar,BG482,"1D",,,trigger)</f>
        <v>42961</v>
      </c>
      <c r="BH483" s="71">
        <f>_xll.qlTenorBasisForwardRate($W$17,BG483,_xll.ohTrigger(trigger,$W$24))</f>
        <v>1.6713183361632725E-3</v>
      </c>
      <c r="BI483" s="71">
        <f>_xll.qlTenorBasisForwardRate($W$17,BG483,_xll.ohTrigger(trigger,$W$24))*_xll.qlInterpolationInterpolate($AI$1,BG483,,trigger)</f>
        <v>1.6638374973856776E-3</v>
      </c>
      <c r="BJ483" s="71">
        <f>_xll.qlIndexFixing($W$9,_xll.qlInterestRateIndexFixingDate($W$9,BG483,trigger),TRUE,trigger)</f>
        <v>1.6658974002570217E-3</v>
      </c>
      <c r="BK483" s="1">
        <f t="shared" si="47"/>
        <v>2.0599028713440964E-6</v>
      </c>
    </row>
    <row r="484" spans="26:63" x14ac:dyDescent="0.2">
      <c r="Z484" s="1">
        <f t="shared" si="45"/>
        <v>481</v>
      </c>
      <c r="AA484" s="44" t="str">
        <f t="shared" si="46"/>
        <v>481M</v>
      </c>
      <c r="AB484" s="45">
        <f>_xll.qlCalendarAdvance(calendar,$AB$3,AA484,,,trigger)</f>
        <v>56920</v>
      </c>
      <c r="AC484" s="45">
        <f>_xll.qlInterestRateIndexMaturity($W$9,AB484,trigger)</f>
        <v>57102</v>
      </c>
      <c r="AD484" s="49">
        <f>_xll.qlTenorBasisValue($W$17,AB484,_xll.ohTrigger(trigger,$W$24))</f>
        <v>1.8899700560821582E-4</v>
      </c>
      <c r="AE484" s="49">
        <f>_xll.qlTenorBasisForwardRate($W$17,AB484,_xll.ohTrigger(trigger,$W$24))</f>
        <v>1.3434744014513717E-2</v>
      </c>
      <c r="AF484" s="49">
        <f>_xll.qlTenorBasisForwardRate2($W$17,AB484,AC484,_xll.ohTrigger(trigger,$W$24))</f>
        <v>1.3434744014513717E-2</v>
      </c>
      <c r="AG484" s="49">
        <f>_xll.qlIndexFixing($W$9,_xll.qlInterestRateIndexFixingDate($W$9,AB484,trigger),TRUE,trigger)</f>
        <v>1.392537622376421E-2</v>
      </c>
      <c r="AH484" s="52">
        <f t="shared" si="43"/>
        <v>-4.906322092504932</v>
      </c>
      <c r="AI484" s="52">
        <f t="shared" si="44"/>
        <v>1.036519654466096</v>
      </c>
      <c r="BG484" s="102">
        <f>_xll.qlCalendarAdvance(calendar,BG483,"1D",,,trigger)</f>
        <v>42962</v>
      </c>
      <c r="BH484" s="71">
        <f>_xll.qlTenorBasisForwardRate($W$17,BG484,_xll.ohTrigger(trigger,$W$24))</f>
        <v>1.6770387611434988E-3</v>
      </c>
      <c r="BI484" s="71">
        <f>_xll.qlTenorBasisForwardRate($W$17,BG484,_xll.ohTrigger(trigger,$W$24))*_xll.qlInterpolationInterpolate($AI$1,BG484,,trigger)</f>
        <v>1.6706311249418458E-3</v>
      </c>
      <c r="BJ484" s="71">
        <f>_xll.qlIndexFixing($W$9,_xll.qlInterestRateIndexFixingDate($W$9,BG484,trigger),TRUE,trigger)</f>
        <v>1.6727786984148338E-3</v>
      </c>
      <c r="BK484" s="1">
        <f t="shared" si="47"/>
        <v>2.1475734729879334E-6</v>
      </c>
    </row>
    <row r="485" spans="26:63" x14ac:dyDescent="0.2">
      <c r="Z485" s="1">
        <f t="shared" si="45"/>
        <v>482</v>
      </c>
      <c r="AA485" s="44" t="str">
        <f t="shared" si="46"/>
        <v>482M</v>
      </c>
      <c r="AB485" s="45">
        <f>_xll.qlCalendarAdvance(calendar,$AB$3,AA485,,,trigger)</f>
        <v>56950</v>
      </c>
      <c r="AC485" s="45">
        <f>_xll.qlInterestRateIndexMaturity($W$9,AB485,trigger)</f>
        <v>57133</v>
      </c>
      <c r="AD485" s="49">
        <f>_xll.qlTenorBasisValue($W$17,AB485,_xll.ohTrigger(trigger,$W$24))</f>
        <v>1.8874903727134578E-4</v>
      </c>
      <c r="AE485" s="49">
        <f>_xll.qlTenorBasisForwardRate($W$17,AB485,_xll.ohTrigger(trigger,$W$24))</f>
        <v>1.3379626276260208E-2</v>
      </c>
      <c r="AF485" s="49">
        <f>_xll.qlTenorBasisForwardRate2($W$17,AB485,AC485,_xll.ohTrigger(trigger,$W$24))</f>
        <v>1.3379626276260208E-2</v>
      </c>
      <c r="AG485" s="49">
        <f>_xll.qlIndexFixing($W$9,_xll.qlInterestRateIndexFixingDate($W$9,AB485,trigger),TRUE,trigger)</f>
        <v>1.3897757580866111E-2</v>
      </c>
      <c r="AH485" s="52">
        <f t="shared" si="43"/>
        <v>-5.181313046059028</v>
      </c>
      <c r="AI485" s="52">
        <f t="shared" si="44"/>
        <v>1.0387253944099497</v>
      </c>
      <c r="BG485" s="102">
        <f>_xll.qlCalendarAdvance(calendar,BG484,"1D",,,trigger)</f>
        <v>42963</v>
      </c>
      <c r="BH485" s="71">
        <f>_xll.qlTenorBasisForwardRate($W$17,BG485,_xll.ohTrigger(trigger,$W$24))</f>
        <v>1.6827692384796292E-3</v>
      </c>
      <c r="BI485" s="71">
        <f>_xll.qlTenorBasisForwardRate($W$17,BG485,_xll.ohTrigger(trigger,$W$24))*_xll.qlInterpolationInterpolate($AI$1,BG485,,trigger)</f>
        <v>1.6774422691553069E-3</v>
      </c>
      <c r="BJ485" s="71">
        <f>_xll.qlIndexFixing($W$9,_xll.qlInterestRateIndexFixingDate($W$9,BG485,trigger),TRUE,trigger)</f>
        <v>1.6796638596564117E-3</v>
      </c>
      <c r="BK485" s="1">
        <f t="shared" si="47"/>
        <v>2.2215905011047782E-6</v>
      </c>
    </row>
    <row r="486" spans="26:63" x14ac:dyDescent="0.2">
      <c r="Z486" s="1">
        <f t="shared" si="45"/>
        <v>483</v>
      </c>
      <c r="AA486" s="44" t="str">
        <f t="shared" si="46"/>
        <v>483M</v>
      </c>
      <c r="AB486" s="45">
        <f>_xll.qlCalendarAdvance(calendar,$AB$3,AA486,,,trigger)</f>
        <v>56982</v>
      </c>
      <c r="AC486" s="45">
        <f>_xll.qlInterestRateIndexMaturity($W$9,AB486,trigger)</f>
        <v>57164</v>
      </c>
      <c r="AD486" s="49">
        <f>_xll.qlTenorBasisValue($W$17,AB486,_xll.ohTrigger(trigger,$W$24))</f>
        <v>1.8848825756077509E-4</v>
      </c>
      <c r="AE486" s="49">
        <f>_xll.qlTenorBasisForwardRate($W$17,AB486,_xll.ohTrigger(trigger,$W$24))</f>
        <v>1.3322732336743271E-2</v>
      </c>
      <c r="AF486" s="49">
        <f>_xll.qlTenorBasisForwardRate2($W$17,AB486,AC486,_xll.ohTrigger(trigger,$W$24))</f>
        <v>1.3322732336743271E-2</v>
      </c>
      <c r="AG486" s="49">
        <f>_xll.qlIndexFixing($W$9,_xll.qlInterestRateIndexFixingDate($W$9,AB486,trigger),TRUE,trigger)</f>
        <v>1.3868196158886504E-2</v>
      </c>
      <c r="AH486" s="52">
        <f t="shared" si="43"/>
        <v>-5.4546382214323321</v>
      </c>
      <c r="AI486" s="52">
        <f t="shared" si="44"/>
        <v>1.0409423388803569</v>
      </c>
      <c r="BG486" s="102">
        <f>_xll.qlCalendarAdvance(calendar,BG485,"1D",,,trigger)</f>
        <v>42964</v>
      </c>
      <c r="BH486" s="71">
        <f>_xll.qlTenorBasisForwardRate($W$17,BG486,_xll.ohTrigger(trigger,$W$24))</f>
        <v>1.6945500568842399E-3</v>
      </c>
      <c r="BI486" s="71">
        <f>_xll.qlTenorBasisForwardRate($W$17,BG486,_xll.ohTrigger(trigger,$W$24))*_xll.qlInterpolationInterpolate($AI$1,BG486,,trigger)</f>
        <v>1.6902960750161209E-3</v>
      </c>
      <c r="BJ486" s="71">
        <f>_xll.qlIndexFixing($W$9,_xll.qlInterestRateIndexFixingDate($W$9,BG486,trigger),TRUE,trigger)</f>
        <v>1.6935248110867334E-3</v>
      </c>
      <c r="BK486" s="1">
        <f t="shared" si="47"/>
        <v>3.2287360706125326E-6</v>
      </c>
    </row>
    <row r="487" spans="26:63" x14ac:dyDescent="0.2">
      <c r="Z487" s="1">
        <f t="shared" si="45"/>
        <v>484</v>
      </c>
      <c r="AA487" s="44" t="str">
        <f t="shared" si="46"/>
        <v>484M</v>
      </c>
      <c r="AB487" s="45">
        <f>_xll.qlCalendarAdvance(calendar,$AB$3,AA487,,,trigger)</f>
        <v>57012</v>
      </c>
      <c r="AC487" s="45">
        <f>_xll.qlInterestRateIndexMaturity($W$9,AB487,trigger)</f>
        <v>57194</v>
      </c>
      <c r="AD487" s="49">
        <f>_xll.qlTenorBasisValue($W$17,AB487,_xll.ohTrigger(trigger,$W$24))</f>
        <v>1.8824721669359585E-4</v>
      </c>
      <c r="AE487" s="49">
        <f>_xll.qlTenorBasisForwardRate($W$17,AB487,_xll.ohTrigger(trigger,$W$24))</f>
        <v>1.3269320937621731E-2</v>
      </c>
      <c r="AF487" s="49">
        <f>_xll.qlTenorBasisForwardRate2($W$17,AB487,AC487,_xll.ohTrigger(trigger,$W$24))</f>
        <v>1.3269320937621731E-2</v>
      </c>
      <c r="AG487" s="49">
        <f>_xll.qlIndexFixing($W$9,_xll.qlInterestRateIndexFixingDate($W$9,AB487,trigger),TRUE,trigger)</f>
        <v>1.3839805714890345E-2</v>
      </c>
      <c r="AH487" s="52">
        <f t="shared" si="43"/>
        <v>-5.7048477726861364</v>
      </c>
      <c r="AI487" s="52">
        <f t="shared" si="44"/>
        <v>1.0429927635295302</v>
      </c>
      <c r="BG487" s="102">
        <f>_xll.qlCalendarAdvance(calendar,BG486,"1D",,,trigger)</f>
        <v>42965</v>
      </c>
      <c r="BH487" s="71">
        <f>_xll.qlTenorBasisForwardRate($W$17,BG487,_xll.ohTrigger(trigger,$W$24))</f>
        <v>1.6972830441458746E-3</v>
      </c>
      <c r="BI487" s="71">
        <f>_xll.qlTenorBasisForwardRate($W$17,BG487,_xll.ohTrigger(trigger,$W$24))*_xll.qlInterpolationInterpolate($AI$1,BG487,,trigger)</f>
        <v>1.6941342728653348E-3</v>
      </c>
      <c r="BJ487" s="71">
        <f>_xll.qlIndexFixing($W$9,_xll.qlInterestRateIndexFixingDate($W$9,BG487,trigger),TRUE,trigger)</f>
        <v>1.6969323348654472E-3</v>
      </c>
      <c r="BK487" s="1">
        <f t="shared" si="47"/>
        <v>2.798062000112329E-6</v>
      </c>
    </row>
    <row r="488" spans="26:63" x14ac:dyDescent="0.2">
      <c r="Z488" s="1">
        <f t="shared" si="45"/>
        <v>485</v>
      </c>
      <c r="AA488" s="44" t="str">
        <f t="shared" si="46"/>
        <v>485M</v>
      </c>
      <c r="AB488" s="45">
        <f>_xll.qlCalendarAdvance(calendar,$AB$3,AA488,,,trigger)</f>
        <v>57041</v>
      </c>
      <c r="AC488" s="45">
        <f>_xll.qlInterestRateIndexMaturity($W$9,AB488,trigger)</f>
        <v>57227</v>
      </c>
      <c r="AD488" s="49">
        <f>_xll.qlTenorBasisValue($W$17,AB488,_xll.ohTrigger(trigger,$W$24))</f>
        <v>1.8801733261815994E-4</v>
      </c>
      <c r="AE488" s="49">
        <f>_xll.qlTenorBasisForwardRate($W$17,AB488,_xll.ohTrigger(trigger,$W$24))</f>
        <v>1.3215682252434373E-2</v>
      </c>
      <c r="AF488" s="49">
        <f>_xll.qlTenorBasisForwardRate2($W$17,AB488,AC488,_xll.ohTrigger(trigger,$W$24))</f>
        <v>1.3215682252434373E-2</v>
      </c>
      <c r="AG488" s="49">
        <f>_xll.qlIndexFixing($W$9,_xll.qlInterestRateIndexFixingDate($W$9,AB488,trigger),TRUE,trigger)</f>
        <v>1.3810994428226479E-2</v>
      </c>
      <c r="AH488" s="52">
        <f t="shared" si="43"/>
        <v>-5.9531217579210542</v>
      </c>
      <c r="AI488" s="52">
        <f t="shared" si="44"/>
        <v>1.0450458905125724</v>
      </c>
      <c r="BG488" s="102">
        <f>_xll.qlCalendarAdvance(calendar,BG487,"1D",,,trigger)</f>
        <v>42968</v>
      </c>
      <c r="BH488" s="71">
        <f>_xll.qlTenorBasisForwardRate($W$17,BG488,_xll.ohTrigger(trigger,$W$24))</f>
        <v>1.7115704737315763E-3</v>
      </c>
      <c r="BI488" s="71">
        <f>_xll.qlTenorBasisForwardRate($W$17,BG488,_xll.ohTrigger(trigger,$W$24))*_xll.qlInterpolationInterpolate($AI$1,BG488,,trigger)</f>
        <v>1.711759494669927E-3</v>
      </c>
      <c r="BJ488" s="71">
        <f>_xll.qlIndexFixing($W$9,_xll.qlInterestRateIndexFixingDate($W$9,BG488,trigger),TRUE,trigger)</f>
        <v>1.7141408098225008E-3</v>
      </c>
      <c r="BK488" s="1">
        <f t="shared" si="47"/>
        <v>2.381315152573827E-6</v>
      </c>
    </row>
    <row r="489" spans="26:63" x14ac:dyDescent="0.2">
      <c r="Z489" s="1">
        <f t="shared" si="45"/>
        <v>486</v>
      </c>
      <c r="AA489" s="44" t="str">
        <f t="shared" si="46"/>
        <v>486M</v>
      </c>
      <c r="AB489" s="45">
        <f>_xll.qlCalendarAdvance(calendar,$AB$3,AA489,,,trigger)</f>
        <v>57074</v>
      </c>
      <c r="AC489" s="45">
        <f>_xll.qlInterestRateIndexMaturity($W$9,AB489,trigger)</f>
        <v>57257</v>
      </c>
      <c r="AD489" s="49">
        <f>_xll.qlTenorBasisValue($W$17,AB489,_xll.ohTrigger(trigger,$W$24))</f>
        <v>1.8775942314563495E-4</v>
      </c>
      <c r="AE489" s="49">
        <f>_xll.qlTenorBasisForwardRate($W$17,AB489,_xll.ohTrigger(trigger,$W$24))</f>
        <v>1.3159982142506669E-2</v>
      </c>
      <c r="AF489" s="49">
        <f>_xll.qlTenorBasisForwardRate2($W$17,AB489,AC489,_xll.ohTrigger(trigger,$W$24))</f>
        <v>1.3159982142506669E-2</v>
      </c>
      <c r="AG489" s="49">
        <f>_xll.qlIndexFixing($W$9,_xll.qlInterestRateIndexFixingDate($W$9,AB489,trigger),TRUE,trigger)</f>
        <v>1.3779385227770623E-2</v>
      </c>
      <c r="AH489" s="52">
        <f t="shared" si="43"/>
        <v>-6.1940308526395489</v>
      </c>
      <c r="AI489" s="52">
        <f t="shared" si="44"/>
        <v>1.0470671676113668</v>
      </c>
      <c r="BG489" s="102">
        <f>_xll.qlCalendarAdvance(calendar,BG488,"1D",,,trigger)</f>
        <v>42969</v>
      </c>
      <c r="BH489" s="71">
        <f>_xll.qlTenorBasisForwardRate($W$17,BG489,_xll.ohTrigger(trigger,$W$24))</f>
        <v>1.7173600991610865E-3</v>
      </c>
      <c r="BI489" s="71">
        <f>_xll.qlTenorBasisForwardRate($W$17,BG489,_xll.ohTrigger(trigger,$W$24))*_xll.qlInterpolationInterpolate($AI$1,BG489,,trigger)</f>
        <v>1.7186749855647948E-3</v>
      </c>
      <c r="BJ489" s="71">
        <f>_xll.qlIndexFixing($W$9,_xll.qlInterestRateIndexFixingDate($W$9,BG489,trigger),TRUE,trigger)</f>
        <v>1.7210450568044581E-3</v>
      </c>
      <c r="BK489" s="1">
        <f t="shared" si="47"/>
        <v>2.3700712396632767E-6</v>
      </c>
    </row>
    <row r="490" spans="26:63" x14ac:dyDescent="0.2">
      <c r="Z490" s="1">
        <f t="shared" si="45"/>
        <v>487</v>
      </c>
      <c r="AA490" s="44" t="str">
        <f t="shared" si="46"/>
        <v>487M</v>
      </c>
      <c r="AB490" s="45">
        <f>_xll.qlCalendarAdvance(calendar,$AB$3,AA490,,,trigger)</f>
        <v>57102</v>
      </c>
      <c r="AC490" s="45">
        <f>_xll.qlInterestRateIndexMaturity($W$9,AB490,trigger)</f>
        <v>57286</v>
      </c>
      <c r="AD490" s="49">
        <f>_xll.qlTenorBasisValue($W$17,AB490,_xll.ohTrigger(trigger,$W$24))</f>
        <v>1.8754362440952317E-4</v>
      </c>
      <c r="AE490" s="49">
        <f>_xll.qlTenorBasisForwardRate($W$17,AB490,_xll.ohTrigger(trigger,$W$24))</f>
        <v>1.3111024686888427E-2</v>
      </c>
      <c r="AF490" s="49">
        <f>_xll.qlTenorBasisForwardRate2($W$17,AB490,AC490,_xll.ohTrigger(trigger,$W$24))</f>
        <v>1.3111024686888427E-2</v>
      </c>
      <c r="AG490" s="49">
        <f>_xll.qlIndexFixing($W$9,_xll.qlInterestRateIndexFixingDate($W$9,AB490,trigger),TRUE,trigger)</f>
        <v>1.3751278868980431E-2</v>
      </c>
      <c r="AH490" s="52">
        <f t="shared" si="43"/>
        <v>-6.4025418209200451</v>
      </c>
      <c r="AI490" s="52">
        <f t="shared" si="44"/>
        <v>1.0488332679849413</v>
      </c>
      <c r="BG490" s="102">
        <f>_xll.qlCalendarAdvance(calendar,BG489,"1D",,,trigger)</f>
        <v>42970</v>
      </c>
      <c r="BH490" s="71">
        <f>_xll.qlTenorBasisForwardRate($W$17,BG490,_xll.ohTrigger(trigger,$W$24))</f>
        <v>1.7231593856112757E-3</v>
      </c>
      <c r="BI490" s="71">
        <f>_xll.qlTenorBasisForwardRate($W$17,BG490,_xll.ohTrigger(trigger,$W$24))*_xll.qlInterpolationInterpolate($AI$1,BG490,,trigger)</f>
        <v>1.7256077380115218E-3</v>
      </c>
      <c r="BJ490" s="71">
        <f>_xll.qlIndexFixing($W$9,_xll.qlInterestRateIndexFixingDate($W$9,BG490,trigger),TRUE,trigger)</f>
        <v>1.727951795027542E-3</v>
      </c>
      <c r="BK490" s="1">
        <f t="shared" si="47"/>
        <v>2.3440570160202043E-6</v>
      </c>
    </row>
    <row r="491" spans="26:63" x14ac:dyDescent="0.2">
      <c r="Z491" s="1">
        <f t="shared" si="45"/>
        <v>488</v>
      </c>
      <c r="AA491" s="44" t="str">
        <f t="shared" si="46"/>
        <v>488M</v>
      </c>
      <c r="AB491" s="45">
        <f>_xll.qlCalendarAdvance(calendar,$AB$3,AA491,,,trigger)</f>
        <v>57133</v>
      </c>
      <c r="AC491" s="45">
        <f>_xll.qlInterestRateIndexMaturity($W$9,AB491,trigger)</f>
        <v>57318</v>
      </c>
      <c r="AD491" s="49">
        <f>_xll.qlTenorBasisValue($W$17,AB491,_xll.ohTrigger(trigger,$W$24))</f>
        <v>1.8730790872699491E-4</v>
      </c>
      <c r="AE491" s="49">
        <f>_xll.qlTenorBasisForwardRate($W$17,AB491,_xll.ohTrigger(trigger,$W$24))</f>
        <v>1.3057453772255681E-2</v>
      </c>
      <c r="AF491" s="49">
        <f>_xll.qlTenorBasisForwardRate2($W$17,AB491,AC491,_xll.ohTrigger(trigger,$W$24))</f>
        <v>1.3057453772255681E-2</v>
      </c>
      <c r="AG491" s="49">
        <f>_xll.qlIndexFixing($W$9,_xll.qlInterestRateIndexFixingDate($W$9,AB491,trigger),TRUE,trigger)</f>
        <v>1.3719677198289891E-2</v>
      </c>
      <c r="AH491" s="52">
        <f t="shared" si="43"/>
        <v>-6.6222342603420961</v>
      </c>
      <c r="AI491" s="52">
        <f t="shared" si="44"/>
        <v>1.0507161225752371</v>
      </c>
      <c r="BG491" s="102">
        <f>_xll.qlCalendarAdvance(calendar,BG490,"1D",,,trigger)</f>
        <v>42971</v>
      </c>
      <c r="BH491" s="71">
        <f>_xll.qlTenorBasisForwardRate($W$17,BG491,_xll.ohTrigger(trigger,$W$24))</f>
        <v>1.7350631834392536E-3</v>
      </c>
      <c r="BI491" s="71">
        <f>_xll.qlTenorBasisForwardRate($W$17,BG491,_xll.ohTrigger(trigger,$W$24))*_xll.qlInterpolationInterpolate($AI$1,BG491,,trigger)</f>
        <v>1.7386652746177681E-3</v>
      </c>
      <c r="BJ491" s="71">
        <f>_xll.qlIndexFixing($W$9,_xll.qlInterestRateIndexFixingDate($W$9,BG491,trigger),TRUE,trigger)</f>
        <v>1.7418634863862424E-3</v>
      </c>
      <c r="BK491" s="1">
        <f t="shared" si="47"/>
        <v>3.1982117684743305E-6</v>
      </c>
    </row>
    <row r="492" spans="26:63" x14ac:dyDescent="0.2">
      <c r="Z492" s="1">
        <f t="shared" si="45"/>
        <v>489</v>
      </c>
      <c r="AA492" s="44" t="str">
        <f t="shared" si="46"/>
        <v>489M</v>
      </c>
      <c r="AB492" s="45">
        <f>_xll.qlCalendarAdvance(calendar,$AB$3,AA492,,,trigger)</f>
        <v>57164</v>
      </c>
      <c r="AC492" s="45">
        <f>_xll.qlInterestRateIndexMaturity($W$9,AB492,trigger)</f>
        <v>57348</v>
      </c>
      <c r="AD492" s="49">
        <f>_xll.qlTenorBasisValue($W$17,AB492,_xll.ohTrigger(trigger,$W$24))</f>
        <v>1.8707551558117582E-4</v>
      </c>
      <c r="AE492" s="49">
        <f>_xll.qlTenorBasisForwardRate($W$17,AB492,_xll.ohTrigger(trigger,$W$24))</f>
        <v>1.3005676851719158E-2</v>
      </c>
      <c r="AF492" s="49">
        <f>_xll.qlTenorBasisForwardRate2($W$17,AB492,AC492,_xll.ohTrigger(trigger,$W$24))</f>
        <v>1.3005676851719158E-2</v>
      </c>
      <c r="AG492" s="49">
        <f>_xll.qlIndexFixing($W$9,_xll.qlInterestRateIndexFixingDate($W$9,AB492,trigger),TRUE,trigger)</f>
        <v>1.3688071146109497E-2</v>
      </c>
      <c r="AH492" s="52">
        <f t="shared" si="43"/>
        <v>-6.8239429439033961</v>
      </c>
      <c r="AI492" s="52">
        <f t="shared" si="44"/>
        <v>1.0524689566079859</v>
      </c>
      <c r="BG492" s="102">
        <f>_xll.qlCalendarAdvance(calendar,BG491,"1D",,,trigger)</f>
        <v>42972</v>
      </c>
      <c r="BH492" s="71">
        <f>_xll.qlTenorBasisForwardRate($W$17,BG492,_xll.ohTrigger(trigger,$W$24))</f>
        <v>1.7378368068415113E-3</v>
      </c>
      <c r="BI492" s="71">
        <f>_xll.qlTenorBasisForwardRate($W$17,BG492,_xll.ohTrigger(trigger,$W$24))*_xll.qlInterpolationInterpolate($AI$1,BG492,,trigger)</f>
        <v>1.7425832987766356E-3</v>
      </c>
      <c r="BJ492" s="71">
        <f>_xll.qlIndexFixing($W$9,_xll.qlInterestRateIndexFixingDate($W$9,BG492,trigger),TRUE,trigger)</f>
        <v>1.7452746137831005E-3</v>
      </c>
      <c r="BK492" s="1">
        <f t="shared" si="47"/>
        <v>2.6913150064649012E-6</v>
      </c>
    </row>
    <row r="493" spans="26:63" x14ac:dyDescent="0.2">
      <c r="Z493" s="1">
        <f t="shared" si="45"/>
        <v>490</v>
      </c>
      <c r="AA493" s="44" t="str">
        <f t="shared" si="46"/>
        <v>490M</v>
      </c>
      <c r="AB493" s="45">
        <f>_xll.qlCalendarAdvance(calendar,$AB$3,AA493,,,trigger)</f>
        <v>57194</v>
      </c>
      <c r="AC493" s="45">
        <f>_xll.qlInterestRateIndexMaturity($W$9,AB493,trigger)</f>
        <v>57378</v>
      </c>
      <c r="AD493" s="49">
        <f>_xll.qlTenorBasisValue($W$17,AB493,_xll.ohTrigger(trigger,$W$24))</f>
        <v>1.8685373949564195E-4</v>
      </c>
      <c r="AE493" s="49">
        <f>_xll.qlTenorBasisForwardRate($W$17,AB493,_xll.ohTrigger(trigger,$W$24))</f>
        <v>1.2955550628805839E-2</v>
      </c>
      <c r="AF493" s="49">
        <f>_xll.qlTenorBasisForwardRate2($W$17,AB493,AC493,_xll.ohTrigger(trigger,$W$24))</f>
        <v>1.2955550628805839E-2</v>
      </c>
      <c r="AG493" s="49">
        <f>_xll.qlIndexFixing($W$9,_xll.qlInterestRateIndexFixingDate($W$9,AB493,trigger),TRUE,trigger)</f>
        <v>1.3656738699270697E-2</v>
      </c>
      <c r="AH493" s="52">
        <f t="shared" si="43"/>
        <v>-7.0118807046485809</v>
      </c>
      <c r="AI493" s="52">
        <f t="shared" si="44"/>
        <v>1.054122598919556</v>
      </c>
      <c r="BG493" s="102">
        <f>_xll.qlCalendarAdvance(calendar,BG492,"1D",,,trigger)</f>
        <v>42975</v>
      </c>
      <c r="BH493" s="71">
        <f>_xll.qlTenorBasisForwardRate($W$17,BG493,_xll.ohTrigger(trigger,$W$24))</f>
        <v>1.7522987266726593E-3</v>
      </c>
      <c r="BI493" s="71">
        <f>_xll.qlTenorBasisForwardRate($W$17,BG493,_xll.ohTrigger(trigger,$W$24))*_xll.qlInterpolationInterpolate($AI$1,BG493,,trigger)</f>
        <v>1.7605290722455069E-3</v>
      </c>
      <c r="BJ493" s="71">
        <f>_xll.qlIndexFixing($W$9,_xll.qlInterestRateIndexFixingDate($W$9,BG493,trigger),TRUE,trigger)</f>
        <v>1.7625158532622153E-3</v>
      </c>
      <c r="BK493" s="1">
        <f t="shared" si="47"/>
        <v>1.9867810167083829E-6</v>
      </c>
    </row>
    <row r="494" spans="26:63" x14ac:dyDescent="0.2">
      <c r="Z494" s="1">
        <f t="shared" si="45"/>
        <v>491</v>
      </c>
      <c r="AA494" s="44" t="str">
        <f t="shared" si="46"/>
        <v>491M</v>
      </c>
      <c r="AB494" s="45">
        <f>_xll.qlCalendarAdvance(calendar,$AB$3,AA494,,,trigger)</f>
        <v>57227</v>
      </c>
      <c r="AC494" s="45">
        <f>_xll.qlInterestRateIndexMaturity($W$9,AB494,trigger)</f>
        <v>57409</v>
      </c>
      <c r="AD494" s="49">
        <f>_xll.qlTenorBasisValue($W$17,AB494,_xll.ohTrigger(trigger,$W$24))</f>
        <v>1.8661328166672754E-4</v>
      </c>
      <c r="AE494" s="49">
        <f>_xll.qlTenorBasisForwardRate($W$17,AB494,_xll.ohTrigger(trigger,$W$24))</f>
        <v>1.2902221806643903E-2</v>
      </c>
      <c r="AF494" s="49">
        <f>_xll.qlTenorBasisForwardRate2($W$17,AB494,AC494,_xll.ohTrigger(trigger,$W$24))</f>
        <v>1.2902221806643903E-2</v>
      </c>
      <c r="AG494" s="49">
        <f>_xll.qlIndexFixing($W$9,_xll.qlInterestRateIndexFixingDate($W$9,AB494,trigger),TRUE,trigger)</f>
        <v>1.3622278048343175E-2</v>
      </c>
      <c r="AH494" s="52">
        <f t="shared" si="43"/>
        <v>-7.2005624169927192</v>
      </c>
      <c r="AI494" s="52">
        <f t="shared" si="44"/>
        <v>1.0558087012059028</v>
      </c>
      <c r="BG494" s="102">
        <f>_xll.qlCalendarAdvance(calendar,BG493,"1D",,,trigger)</f>
        <v>42976</v>
      </c>
      <c r="BH494" s="71">
        <f>_xll.qlTenorBasisForwardRate($W$17,BG494,_xll.ohTrigger(trigger,$W$24))</f>
        <v>1.7550918850997895E-3</v>
      </c>
      <c r="BI494" s="71">
        <f>_xll.qlTenorBasisForwardRate($W$17,BG494,_xll.ohTrigger(trigger,$W$24))*_xll.qlInterpolationInterpolate($AI$1,BG494,,trigger)</f>
        <v>1.7644852980162782E-3</v>
      </c>
      <c r="BJ494" s="71">
        <f>_xll.qlIndexFixing($W$9,_xll.qlInterestRateIndexFixingDate($W$9,BG494,trigger),TRUE,trigger)</f>
        <v>1.7659234274068011E-3</v>
      </c>
      <c r="BK494" s="1">
        <f t="shared" si="47"/>
        <v>1.4381293905229089E-6</v>
      </c>
    </row>
    <row r="495" spans="26:63" x14ac:dyDescent="0.2">
      <c r="Z495" s="1">
        <f t="shared" si="45"/>
        <v>492</v>
      </c>
      <c r="AA495" s="44" t="str">
        <f t="shared" si="46"/>
        <v>492M</v>
      </c>
      <c r="AB495" s="45">
        <f>_xll.qlCalendarAdvance(calendar,$AB$3,AA495,,,trigger)</f>
        <v>57255</v>
      </c>
      <c r="AC495" s="45">
        <f>_xll.qlInterestRateIndexMaturity($W$9,AB495,trigger)</f>
        <v>57437</v>
      </c>
      <c r="AD495" s="49">
        <f>_xll.qlTenorBasisValue($W$17,AB495,_xll.ohTrigger(trigger,$W$24))</f>
        <v>1.8641209021810092E-4</v>
      </c>
      <c r="AE495" s="49">
        <f>_xll.qlTenorBasisForwardRate($W$17,AB495,_xll.ohTrigger(trigger,$W$24))</f>
        <v>1.2856513615327622E-2</v>
      </c>
      <c r="AF495" s="49">
        <f>_xll.qlTenorBasisForwardRate2($W$17,AB495,AC495,_xll.ohTrigger(trigger,$W$24))</f>
        <v>1.2856513615327622E-2</v>
      </c>
      <c r="AG495" s="49">
        <f>_xll.qlIndexFixing($W$9,_xll.qlInterestRateIndexFixingDate($W$9,AB495,trigger),TRUE,trigger)</f>
        <v>1.3592101318279823E-2</v>
      </c>
      <c r="AH495" s="52">
        <f t="shared" si="43"/>
        <v>-7.3558770295220102</v>
      </c>
      <c r="AI495" s="52">
        <f t="shared" si="44"/>
        <v>1.0572151770659837</v>
      </c>
      <c r="BG495" s="102">
        <f>_xll.qlCalendarAdvance(calendar,BG494,"1D",,,trigger)</f>
        <v>42977</v>
      </c>
      <c r="BH495" s="71">
        <f>_xll.qlTenorBasisForwardRate($W$17,BG495,_xll.ohTrigger(trigger,$W$24))</f>
        <v>1.7578891432334567E-3</v>
      </c>
      <c r="BI495" s="71">
        <f>_xll.qlTenorBasisForwardRate($W$17,BG495,_xll.ohTrigger(trigger,$W$24))*_xll.qlInterpolationInterpolate($AI$1,BG495,,trigger)</f>
        <v>1.7684493083147353E-3</v>
      </c>
      <c r="BJ495" s="71">
        <f>_xll.qlIndexFixing($W$9,_xll.qlInterestRateIndexFixingDate($W$9,BG495,trigger),TRUE,trigger)</f>
        <v>1.7693292687559605E-3</v>
      </c>
      <c r="BK495" s="1">
        <f t="shared" si="47"/>
        <v>8.799604412251024E-7</v>
      </c>
    </row>
    <row r="496" spans="26:63" x14ac:dyDescent="0.2">
      <c r="Z496" s="1">
        <f t="shared" si="45"/>
        <v>493</v>
      </c>
      <c r="AA496" s="44" t="str">
        <f t="shared" si="46"/>
        <v>493M</v>
      </c>
      <c r="AB496" s="45">
        <f>_xll.qlCalendarAdvance(calendar,$AB$3,AA496,,,trigger)</f>
        <v>57286</v>
      </c>
      <c r="AC496" s="45">
        <f>_xll.qlInterestRateIndexMaturity($W$9,AB496,trigger)</f>
        <v>57467</v>
      </c>
      <c r="AD496" s="49">
        <f>_xll.qlTenorBasisValue($W$17,AB496,_xll.ohTrigger(trigger,$W$24))</f>
        <v>1.8619233534897229E-4</v>
      </c>
      <c r="AE496" s="49">
        <f>_xll.qlTenorBasisForwardRate($W$17,AB496,_xll.ohTrigger(trigger,$W$24))</f>
        <v>1.2807057507576745E-2</v>
      </c>
      <c r="AF496" s="49">
        <f>_xll.qlTenorBasisForwardRate2($W$17,AB496,AC496,_xll.ohTrigger(trigger,$W$24))</f>
        <v>1.2807057507576745E-2</v>
      </c>
      <c r="AG496" s="49">
        <f>_xll.qlIndexFixing($W$9,_xll.qlInterestRateIndexFixingDate($W$9,AB496,trigger),TRUE,trigger)</f>
        <v>1.3558491247956368E-2</v>
      </c>
      <c r="AH496" s="52">
        <f t="shared" si="43"/>
        <v>-7.5143374037962323</v>
      </c>
      <c r="AI496" s="52">
        <f t="shared" si="44"/>
        <v>1.0586734103391875</v>
      </c>
      <c r="BG496" s="102">
        <f>_xll.qlCalendarAdvance(calendar,BG495,"1D",,,trigger)</f>
        <v>42978</v>
      </c>
      <c r="BH496" s="71">
        <f>_xll.qlTenorBasisForwardRate($W$17,BG496,_xll.ohTrigger(trigger,$W$24))</f>
        <v>1.7606904755625636E-3</v>
      </c>
      <c r="BI496" s="71">
        <f>_xll.qlTenorBasisForwardRate($W$17,BG496,_xll.ohTrigger(trigger,$W$24))*_xll.qlInterpolationInterpolate($AI$1,BG496,,trigger)</f>
        <v>1.7724210855182801E-3</v>
      </c>
      <c r="BJ496" s="71">
        <f>_xll.qlIndexFixing($W$9,_xll.qlInterestRateIndexFixingDate($W$9,BG496,trigger),TRUE,trigger)</f>
        <v>1.7727331197200276E-3</v>
      </c>
      <c r="BK496" s="1">
        <f t="shared" si="47"/>
        <v>3.1203420174747906E-7</v>
      </c>
    </row>
    <row r="497" spans="26:63" x14ac:dyDescent="0.2">
      <c r="Z497" s="1">
        <f t="shared" si="45"/>
        <v>494</v>
      </c>
      <c r="AA497" s="44" t="str">
        <f t="shared" si="46"/>
        <v>494M</v>
      </c>
      <c r="AB497" s="45">
        <f>_xll.qlCalendarAdvance(calendar,$AB$3,AA497,,,trigger)</f>
        <v>57318</v>
      </c>
      <c r="AC497" s="45">
        <f>_xll.qlInterestRateIndexMaturity($W$9,AB497,trigger)</f>
        <v>57500</v>
      </c>
      <c r="AD497" s="49">
        <f>_xll.qlTenorBasisValue($W$17,AB497,_xll.ohTrigger(trigger,$W$24))</f>
        <v>1.8596874598387505E-4</v>
      </c>
      <c r="AE497" s="49">
        <f>_xll.qlTenorBasisForwardRate($W$17,AB497,_xll.ohTrigger(trigger,$W$24))</f>
        <v>1.275550992496889E-2</v>
      </c>
      <c r="AF497" s="49">
        <f>_xll.qlTenorBasisForwardRate2($W$17,AB497,AC497,_xll.ohTrigger(trigger,$W$24))</f>
        <v>1.275550992496889E-2</v>
      </c>
      <c r="AG497" s="49">
        <f>_xll.qlIndexFixing($W$9,_xll.qlInterestRateIndexFixingDate($W$9,AB497,trigger),TRUE,trigger)</f>
        <v>1.3522617629638349E-2</v>
      </c>
      <c r="AH497" s="52">
        <f t="shared" si="43"/>
        <v>-7.6710770466945943</v>
      </c>
      <c r="AI497" s="52">
        <f t="shared" si="44"/>
        <v>1.0601393209038117</v>
      </c>
      <c r="BG497" s="102">
        <f>_xll.qlCalendarAdvance(calendar,BG496,"1D",,,trigger)</f>
        <v>42979</v>
      </c>
      <c r="BH497" s="71">
        <f>_xll.qlTenorBasisForwardRate($W$17,BG497,_xll.ohTrigger(trigger,$W$24))</f>
        <v>1.7665629439614161E-3</v>
      </c>
      <c r="BI497" s="71">
        <f>_xll.qlTenorBasisForwardRate($W$17,BG497,_xll.ohTrigger(trigger,$W$24))*_xll.qlInterpolationInterpolate($AI$1,BG497,,trigger)</f>
        <v>1.7794901433860145E-3</v>
      </c>
      <c r="BJ497" s="71">
        <f>_xll.qlIndexFixing($W$9,_xll.qlInterestRateIndexFixingDate($W$9,BG497,trigger),TRUE,trigger)</f>
        <v>1.7796462468259334E-3</v>
      </c>
      <c r="BK497" s="1">
        <f t="shared" si="47"/>
        <v>1.561034399188109E-7</v>
      </c>
    </row>
    <row r="498" spans="26:63" x14ac:dyDescent="0.2">
      <c r="Z498" s="1">
        <f t="shared" si="45"/>
        <v>495</v>
      </c>
      <c r="AA498" s="44" t="str">
        <f t="shared" si="46"/>
        <v>495M</v>
      </c>
      <c r="AB498" s="45">
        <f>_xll.qlCalendarAdvance(calendar,$AB$3,AA498,,,trigger)</f>
        <v>57347</v>
      </c>
      <c r="AC498" s="45">
        <f>_xll.qlInterestRateIndexMaturity($W$9,AB498,trigger)</f>
        <v>57528</v>
      </c>
      <c r="AD498" s="49">
        <f>_xll.qlTenorBasisValue($W$17,AB498,_xll.ohTrigger(trigger,$W$24))</f>
        <v>1.8576893486373612E-4</v>
      </c>
      <c r="AE498" s="49">
        <f>_xll.qlTenorBasisForwardRate($W$17,AB498,_xll.ohTrigger(trigger,$W$24))</f>
        <v>1.2710433207266916E-2</v>
      </c>
      <c r="AF498" s="49">
        <f>_xll.qlTenorBasisForwardRate2($W$17,AB498,AC498,_xll.ohTrigger(trigger,$W$24))</f>
        <v>1.2710433207266916E-2</v>
      </c>
      <c r="AG498" s="49">
        <f>_xll.qlIndexFixing($W$9,_xll.qlInterestRateIndexFixingDate($W$9,AB498,trigger),TRUE,trigger)</f>
        <v>1.3490214195881037E-2</v>
      </c>
      <c r="AH498" s="52">
        <f t="shared" si="43"/>
        <v>-7.7978098861412191</v>
      </c>
      <c r="AI498" s="52">
        <f t="shared" si="44"/>
        <v>1.0613496783231824</v>
      </c>
      <c r="BG498" s="102">
        <f>_xll.qlCalendarAdvance(calendar,BG497,"1D",,,trigger)</f>
        <v>42982</v>
      </c>
      <c r="BH498" s="71">
        <f>_xll.qlTenorBasisForwardRate($W$17,BG498,_xll.ohTrigger(trigger,$W$24))</f>
        <v>1.7873153798434911E-3</v>
      </c>
      <c r="BI498" s="71">
        <f>_xll.qlTenorBasisForwardRate($W$17,BG498,_xll.ohTrigger(trigger,$W$24))*_xll.qlInterpolationInterpolate($AI$1,BG498,,trigger)</f>
        <v>1.8039076233852416E-3</v>
      </c>
      <c r="BJ498" s="71">
        <f>_xll.qlIndexFixing($W$9,_xll.qlInterestRateIndexFixingDate($W$9,BG498,trigger),TRUE,trigger)</f>
        <v>1.8039076233852416E-3</v>
      </c>
      <c r="BK498" s="1">
        <f t="shared" si="47"/>
        <v>0</v>
      </c>
    </row>
    <row r="499" spans="26:63" x14ac:dyDescent="0.2">
      <c r="Z499" s="1">
        <f t="shared" si="45"/>
        <v>496</v>
      </c>
      <c r="AA499" s="44" t="str">
        <f t="shared" si="46"/>
        <v>496M</v>
      </c>
      <c r="AB499" s="45">
        <f>_xll.qlCalendarAdvance(calendar,$AB$3,AA499,,,trigger)</f>
        <v>57378</v>
      </c>
      <c r="AC499" s="45">
        <f>_xll.qlInterestRateIndexMaturity($W$9,AB499,trigger)</f>
        <v>57559</v>
      </c>
      <c r="AD499" s="49">
        <f>_xll.qlTenorBasisValue($W$17,AB499,_xll.ohTrigger(trigger,$W$24))</f>
        <v>1.8555826493982166E-4</v>
      </c>
      <c r="AE499" s="49">
        <f>_xll.qlTenorBasisForwardRate($W$17,AB499,_xll.ohTrigger(trigger,$W$24))</f>
        <v>1.2662268155685325E-2</v>
      </c>
      <c r="AF499" s="49">
        <f>_xll.qlTenorBasisForwardRate2($W$17,AB499,AC499,_xll.ohTrigger(trigger,$W$24))</f>
        <v>1.2662268155685325E-2</v>
      </c>
      <c r="AG499" s="49">
        <f>_xll.qlIndexFixing($W$9,_xll.qlInterestRateIndexFixingDate($W$9,AB499,trigger),TRUE,trigger)</f>
        <v>1.3454717056494918E-2</v>
      </c>
      <c r="AH499" s="52">
        <f t="shared" si="43"/>
        <v>-7.9244890080959296</v>
      </c>
      <c r="AI499" s="52">
        <f t="shared" si="44"/>
        <v>1.0625834874973632</v>
      </c>
      <c r="BG499" s="102">
        <f>_xll.qlCalendarAdvance(calendar,BG498,"1D",,,trigger)</f>
        <v>42983</v>
      </c>
      <c r="BH499" s="71">
        <f>_xll.qlTenorBasisForwardRate($W$17,BG499,_xll.ohTrigger(trigger,$W$24))</f>
        <v>1.790143477723935E-3</v>
      </c>
      <c r="BI499" s="71">
        <f>_xll.qlTenorBasisForwardRate($W$17,BG499,_xll.ohTrigger(trigger,$W$24))*_xll.qlInterpolationInterpolate($AI$1,BG499,,trigger)</f>
        <v>1.8075601955345401E-3</v>
      </c>
      <c r="BJ499" s="71">
        <f>_xll.qlIndexFixing($W$9,_xll.qlInterestRateIndexFixingDate($W$9,BG499,trigger),TRUE,trigger)</f>
        <v>1.8073007875929101E-3</v>
      </c>
      <c r="BK499" s="1">
        <f t="shared" si="47"/>
        <v>-2.5940794162997854E-7</v>
      </c>
    </row>
    <row r="500" spans="26:63" x14ac:dyDescent="0.2">
      <c r="Z500" s="1">
        <f t="shared" si="45"/>
        <v>497</v>
      </c>
      <c r="AA500" s="44" t="str">
        <f t="shared" si="46"/>
        <v>497M</v>
      </c>
      <c r="AB500" s="45">
        <f>_xll.qlCalendarAdvance(calendar,$AB$3,AA500,,,trigger)</f>
        <v>57406</v>
      </c>
      <c r="AC500" s="45">
        <f>_xll.qlInterestRateIndexMaturity($W$9,AB500,trigger)</f>
        <v>57591</v>
      </c>
      <c r="AD500" s="49">
        <f>_xll.qlTenorBasisValue($W$17,AB500,_xll.ohTrigger(trigger,$W$24))</f>
        <v>1.8537054316962454E-4</v>
      </c>
      <c r="AE500" s="49">
        <f>_xll.qlTenorBasisForwardRate($W$17,AB500,_xll.ohTrigger(trigger,$W$24))</f>
        <v>1.2617191939868702E-2</v>
      </c>
      <c r="AF500" s="49">
        <f>_xll.qlTenorBasisForwardRate2($W$17,AB500,AC500,_xll.ohTrigger(trigger,$W$24))</f>
        <v>1.2617191939868702E-2</v>
      </c>
      <c r="AG500" s="49">
        <f>_xll.qlIndexFixing($W$9,_xll.qlInterestRateIndexFixingDate($W$9,AB500,trigger),TRUE,trigger)</f>
        <v>1.3420812260447864E-2</v>
      </c>
      <c r="AH500" s="52">
        <f t="shared" si="43"/>
        <v>-8.0362032057916188</v>
      </c>
      <c r="AI500" s="52">
        <f t="shared" si="44"/>
        <v>1.0636924859674857</v>
      </c>
      <c r="BG500" s="102">
        <f>_xll.qlCalendarAdvance(calendar,BG499,"1D",,,trigger)</f>
        <v>42984</v>
      </c>
      <c r="BH500" s="71">
        <f>_xll.qlTenorBasisForwardRate($W$17,BG500,_xll.ohTrigger(trigger,$W$24))</f>
        <v>1.796060971006057E-3</v>
      </c>
      <c r="BI500" s="71">
        <f>_xll.qlTenorBasisForwardRate($W$17,BG500,_xll.ohTrigger(trigger,$W$24))*_xll.qlInterpolationInterpolate($AI$1,BG500,,trigger)</f>
        <v>1.8143361201595066E-3</v>
      </c>
      <c r="BJ500" s="71">
        <f>_xll.qlIndexFixing($W$9,_xll.qlInterestRateIndexFixingDate($W$9,BG500,trigger),TRUE,trigger)</f>
        <v>1.8142143208764489E-3</v>
      </c>
      <c r="BK500" s="1">
        <f t="shared" si="47"/>
        <v>-1.2179928305777049E-7</v>
      </c>
    </row>
    <row r="501" spans="26:63" x14ac:dyDescent="0.2">
      <c r="Z501" s="1">
        <f t="shared" si="45"/>
        <v>498</v>
      </c>
      <c r="AA501" s="44" t="str">
        <f t="shared" si="46"/>
        <v>498M</v>
      </c>
      <c r="AB501" s="45">
        <f>_xll.qlCalendarAdvance(calendar,$AB$3,AA501,,,trigger)</f>
        <v>57437</v>
      </c>
      <c r="AC501" s="45">
        <f>_xll.qlInterestRateIndexMaturity($W$9,AB501,trigger)</f>
        <v>57620</v>
      </c>
      <c r="AD501" s="49">
        <f>_xll.qlTenorBasisValue($W$17,AB501,_xll.ohTrigger(trigger,$W$24))</f>
        <v>1.8516550561861628E-4</v>
      </c>
      <c r="AE501" s="49">
        <f>_xll.qlTenorBasisForwardRate($W$17,AB501,_xll.ohTrigger(trigger,$W$24))</f>
        <v>1.2571335303679813E-2</v>
      </c>
      <c r="AF501" s="49">
        <f>_xll.qlTenorBasisForwardRate2($W$17,AB501,AC501,_xll.ohTrigger(trigger,$W$24))</f>
        <v>1.2571335303679813E-2</v>
      </c>
      <c r="AG501" s="49">
        <f>_xll.qlIndexFixing($W$9,_xll.qlInterestRateIndexFixingDate($W$9,AB501,trigger),TRUE,trigger)</f>
        <v>1.3384948682201322E-2</v>
      </c>
      <c r="AH501" s="52">
        <f t="shared" si="43"/>
        <v>-8.1361337852150868</v>
      </c>
      <c r="AI501" s="52">
        <f t="shared" si="44"/>
        <v>1.0647197261760533</v>
      </c>
      <c r="BG501" s="102">
        <f>_xll.qlCalendarAdvance(calendar,BG500,"1D",,,trigger)</f>
        <v>42985</v>
      </c>
      <c r="BH501" s="71">
        <f>_xll.qlTenorBasisForwardRate($W$17,BG501,_xll.ohTrigger(trigger,$W$24))</f>
        <v>1.8019872851314611E-3</v>
      </c>
      <c r="BI501" s="71">
        <f>_xll.qlTenorBasisForwardRate($W$17,BG501,_xll.ohTrigger(trigger,$W$24))*_xll.qlInterpolationInterpolate($AI$1,BG501,,trigger)</f>
        <v>1.8211262365023836E-3</v>
      </c>
      <c r="BJ501" s="71">
        <f>_xll.qlIndexFixing($W$9,_xll.qlInterestRateIndexFixingDate($W$9,BG501,trigger),TRUE,trigger)</f>
        <v>1.8211280297803897E-3</v>
      </c>
      <c r="BK501" s="1">
        <f t="shared" si="47"/>
        <v>1.7932780061249987E-9</v>
      </c>
    </row>
    <row r="502" spans="26:63" x14ac:dyDescent="0.2">
      <c r="Z502" s="1">
        <f t="shared" si="45"/>
        <v>499</v>
      </c>
      <c r="AA502" s="44" t="str">
        <f t="shared" si="46"/>
        <v>499M</v>
      </c>
      <c r="AB502" s="45">
        <f>_xll.qlCalendarAdvance(calendar,$AB$3,AA502,,,trigger)</f>
        <v>57467</v>
      </c>
      <c r="AC502" s="45">
        <f>_xll.qlInterestRateIndexMaturity($W$9,AB502,trigger)</f>
        <v>57651</v>
      </c>
      <c r="AD502" s="49">
        <f>_xll.qlTenorBasisValue($W$17,AB502,_xll.ohTrigger(trigger,$W$24))</f>
        <v>1.8496984401914987E-4</v>
      </c>
      <c r="AE502" s="49">
        <f>_xll.qlTenorBasisForwardRate($W$17,AB502,_xll.ohTrigger(trigger,$W$24))</f>
        <v>1.2526042092225936E-2</v>
      </c>
      <c r="AF502" s="49">
        <f>_xll.qlTenorBasisForwardRate2($W$17,AB502,AC502,_xll.ohTrigger(trigger,$W$24))</f>
        <v>1.2526042092225936E-2</v>
      </c>
      <c r="AG502" s="49">
        <f>_xll.qlIndexFixing($W$9,_xll.qlInterestRateIndexFixingDate($W$9,AB502,trigger),TRUE,trigger)</f>
        <v>1.3348688980212624E-2</v>
      </c>
      <c r="AH502" s="52">
        <f t="shared" si="43"/>
        <v>-8.226468879866875</v>
      </c>
      <c r="AI502" s="52">
        <f t="shared" si="44"/>
        <v>1.0656749260404648</v>
      </c>
      <c r="BG502" s="102">
        <f>_xll.qlCalendarAdvance(calendar,BG501,"1D",,,trigger)</f>
        <v>42986</v>
      </c>
      <c r="BH502" s="71">
        <f>_xll.qlTenorBasisForwardRate($W$17,BG502,_xll.ohTrigger(trigger,$W$24))</f>
        <v>1.8079223580490099E-3</v>
      </c>
      <c r="BI502" s="71">
        <f>_xll.qlTenorBasisForwardRate($W$17,BG502,_xll.ohTrigger(trigger,$W$24))*_xll.qlInterpolationInterpolate($AI$1,BG502,,trigger)</f>
        <v>1.827930493624889E-3</v>
      </c>
      <c r="BJ502" s="71">
        <f>_xll.qlIndexFixing($W$9,_xll.qlInterestRateIndexFixingDate($W$9,BG502,trigger),TRUE,trigger)</f>
        <v>1.8280421173533603E-3</v>
      </c>
      <c r="BK502" s="1">
        <f t="shared" si="47"/>
        <v>1.11623728471337E-7</v>
      </c>
    </row>
    <row r="503" spans="26:63" x14ac:dyDescent="0.2">
      <c r="Z503" s="1">
        <f t="shared" si="45"/>
        <v>500</v>
      </c>
      <c r="AA503" s="44" t="str">
        <f t="shared" si="46"/>
        <v>500M</v>
      </c>
      <c r="AB503" s="45">
        <f>_xll.qlCalendarAdvance(calendar,$AB$3,AA503,,,trigger)</f>
        <v>57500</v>
      </c>
      <c r="AC503" s="45">
        <f>_xll.qlInterestRateIndexMaturity($W$9,AB503,trigger)</f>
        <v>57683</v>
      </c>
      <c r="AD503" s="49">
        <f>_xll.qlTenorBasisValue($W$17,AB503,_xll.ohTrigger(trigger,$W$24))</f>
        <v>1.8475771012295755E-4</v>
      </c>
      <c r="AE503" s="49">
        <f>_xll.qlTenorBasisForwardRate($W$17,AB503,_xll.ohTrigger(trigger,$W$24))</f>
        <v>1.247801467809731E-2</v>
      </c>
      <c r="AF503" s="49">
        <f>_xll.qlTenorBasisForwardRate2($W$17,AB503,AC503,_xll.ohTrigger(trigger,$W$24))</f>
        <v>1.247801467809731E-2</v>
      </c>
      <c r="AG503" s="49">
        <f>_xll.qlIndexFixing($W$9,_xll.qlInterestRateIndexFixingDate($W$9,AB503,trigger),TRUE,trigger)</f>
        <v>1.3308972526315799E-2</v>
      </c>
      <c r="AH503" s="52">
        <f t="shared" si="43"/>
        <v>-8.3095784821848877</v>
      </c>
      <c r="AI503" s="52">
        <f t="shared" si="44"/>
        <v>1.0665937546681261</v>
      </c>
      <c r="BG503" s="102">
        <f>_xll.qlCalendarAdvance(calendar,BG502,"1D",,,trigger)</f>
        <v>42989</v>
      </c>
      <c r="BH503" s="71">
        <f>_xll.qlTenorBasisForwardRate($W$17,BG503,_xll.ohTrigger(trigger,$W$24))</f>
        <v>1.8288853547783373E-3</v>
      </c>
      <c r="BI503" s="71">
        <f>_xll.qlTenorBasisForwardRate($W$17,BG503,_xll.ohTrigger(trigger,$W$24))*_xll.qlInterpolationInterpolate($AI$1,BG503,,trigger)</f>
        <v>1.8515719711791091E-3</v>
      </c>
      <c r="BJ503" s="71">
        <f>_xll.qlIndexFixing($W$9,_xll.qlInterestRateIndexFixingDate($W$9,BG503,trigger),TRUE,trigger)</f>
        <v>1.8523263400920327E-3</v>
      </c>
      <c r="BK503" s="1">
        <f t="shared" si="47"/>
        <v>7.5436891292359268E-7</v>
      </c>
    </row>
    <row r="504" spans="26:63" x14ac:dyDescent="0.2">
      <c r="Z504" s="1">
        <f t="shared" si="45"/>
        <v>501</v>
      </c>
      <c r="AA504" s="44" t="str">
        <f t="shared" si="46"/>
        <v>501M</v>
      </c>
      <c r="AB504" s="45">
        <f>_xll.qlCalendarAdvance(calendar,$AB$3,AA504,,,trigger)</f>
        <v>57528</v>
      </c>
      <c r="AC504" s="45">
        <f>_xll.qlInterestRateIndexMaturity($W$9,AB504,trigger)</f>
        <v>57712</v>
      </c>
      <c r="AD504" s="49">
        <f>_xll.qlTenorBasisValue($W$17,AB504,_xll.ohTrigger(trigger,$W$24))</f>
        <v>1.8458022513518198E-4</v>
      </c>
      <c r="AE504" s="49">
        <f>_xll.qlTenorBasisForwardRate($W$17,AB504,_xll.ohTrigger(trigger,$W$24))</f>
        <v>1.2436929881147028E-2</v>
      </c>
      <c r="AF504" s="49">
        <f>_xll.qlTenorBasisForwardRate2($W$17,AB504,AC504,_xll.ohTrigger(trigger,$W$24))</f>
        <v>1.2436929881147028E-2</v>
      </c>
      <c r="AG504" s="49">
        <f>_xll.qlIndexFixing($W$9,_xll.qlInterestRateIndexFixingDate($W$9,AB504,trigger),TRUE,trigger)</f>
        <v>1.3274087160471333E-2</v>
      </c>
      <c r="AH504" s="52">
        <f t="shared" si="43"/>
        <v>-8.3715727932430486</v>
      </c>
      <c r="AI504" s="52">
        <f t="shared" si="44"/>
        <v>1.0673122134903519</v>
      </c>
      <c r="BG504" s="102">
        <f>_xll.qlCalendarAdvance(calendar,BG503,"1D",,,trigger)</f>
        <v>42990</v>
      </c>
      <c r="BH504" s="71">
        <f>_xll.qlTenorBasisForwardRate($W$17,BG504,_xll.ohTrigger(trigger,$W$24))</f>
        <v>1.8317489864280371E-3</v>
      </c>
      <c r="BI504" s="71">
        <f>_xll.qlTenorBasisForwardRate($W$17,BG504,_xll.ohTrigger(trigger,$W$24))*_xll.qlInterpolationInterpolate($AI$1,BG504,,trigger)</f>
        <v>1.8552878969511463E-3</v>
      </c>
      <c r="BJ504" s="71">
        <f>_xll.qlIndexFixing($W$9,_xll.qlInterestRateIndexFixingDate($W$9,BG504,trigger),TRUE,trigger)</f>
        <v>1.8557063685221017E-3</v>
      </c>
      <c r="BK504" s="1">
        <f t="shared" si="47"/>
        <v>4.1847157095532134E-7</v>
      </c>
    </row>
    <row r="505" spans="26:63" x14ac:dyDescent="0.2">
      <c r="Z505" s="1">
        <f t="shared" si="45"/>
        <v>502</v>
      </c>
      <c r="AA505" s="44" t="str">
        <f t="shared" si="46"/>
        <v>502M</v>
      </c>
      <c r="AB505" s="45">
        <f>_xll.qlCalendarAdvance(calendar,$AB$3,AA505,,,trigger)</f>
        <v>57559</v>
      </c>
      <c r="AC505" s="45">
        <f>_xll.qlInterestRateIndexMaturity($W$9,AB505,trigger)</f>
        <v>57745</v>
      </c>
      <c r="AD505" s="49">
        <f>_xll.qlTenorBasisValue($W$17,AB505,_xll.ohTrigger(trigger,$W$24))</f>
        <v>1.8438637224010417E-4</v>
      </c>
      <c r="AE505" s="49">
        <f>_xll.qlTenorBasisForwardRate($W$17,AB505,_xll.ohTrigger(trigger,$W$24))</f>
        <v>1.2391675503825904E-2</v>
      </c>
      <c r="AF505" s="49">
        <f>_xll.qlTenorBasisForwardRate2($W$17,AB505,AC505,_xll.ohTrigger(trigger,$W$24))</f>
        <v>1.2391675503825904E-2</v>
      </c>
      <c r="AG505" s="49">
        <f>_xll.qlIndexFixing($W$9,_xll.qlInterestRateIndexFixingDate($W$9,AB505,trigger),TRUE,trigger)</f>
        <v>1.3234558188830672E-2</v>
      </c>
      <c r="AH505" s="52">
        <f t="shared" si="43"/>
        <v>-8.4288268500476793</v>
      </c>
      <c r="AI505" s="52">
        <f t="shared" si="44"/>
        <v>1.0680200740202186</v>
      </c>
      <c r="BG505" s="102">
        <f>_xll.qlCalendarAdvance(calendar,BG504,"1D",,,trigger)</f>
        <v>42991</v>
      </c>
      <c r="BH505" s="71">
        <f>_xll.qlTenorBasisForwardRate($W$17,BG505,_xll.ohTrigger(trigger,$W$24))</f>
        <v>1.8377269123714651E-3</v>
      </c>
      <c r="BI505" s="71">
        <f>_xll.qlTenorBasisForwardRate($W$17,BG505,_xll.ohTrigger(trigger,$W$24))*_xll.qlInterpolationInterpolate($AI$1,BG505,,trigger)</f>
        <v>1.862162079716451E-3</v>
      </c>
      <c r="BJ505" s="71">
        <f>_xll.qlIndexFixing($W$9,_xll.qlInterestRateIndexFixingDate($W$9,BG505,trigger),TRUE,trigger)</f>
        <v>1.8626254483867352E-3</v>
      </c>
      <c r="BK505" s="1">
        <f t="shared" si="47"/>
        <v>4.6336867028421401E-7</v>
      </c>
    </row>
    <row r="506" spans="26:63" x14ac:dyDescent="0.2">
      <c r="Z506" s="1">
        <f t="shared" si="45"/>
        <v>503</v>
      </c>
      <c r="AA506" s="44" t="str">
        <f t="shared" si="46"/>
        <v>503M</v>
      </c>
      <c r="AB506" s="45">
        <f>_xll.qlCalendarAdvance(calendar,$AB$3,AA506,,,trigger)</f>
        <v>57591</v>
      </c>
      <c r="AC506" s="45">
        <f>_xll.qlInterestRateIndexMaturity($W$9,AB506,trigger)</f>
        <v>57773</v>
      </c>
      <c r="AD506" s="49">
        <f>_xll.qlTenorBasisValue($W$17,AB506,_xll.ohTrigger(trigger,$W$24))</f>
        <v>1.841891456594392E-4</v>
      </c>
      <c r="AE506" s="49">
        <f>_xll.qlTenorBasisForwardRate($W$17,AB506,_xll.ohTrigger(trigger,$W$24))</f>
        <v>1.234860031565123E-2</v>
      </c>
      <c r="AF506" s="49">
        <f>_xll.qlTenorBasisForwardRate2($W$17,AB506,AC506,_xll.ohTrigger(trigger,$W$24))</f>
        <v>1.234860031565123E-2</v>
      </c>
      <c r="AG506" s="49">
        <f>_xll.qlIndexFixing($W$9,_xll.qlInterestRateIndexFixingDate($W$9,AB506,trigger),TRUE,trigger)</f>
        <v>1.3195587467066627E-2</v>
      </c>
      <c r="AH506" s="52">
        <f t="shared" si="43"/>
        <v>-8.4698715141539633</v>
      </c>
      <c r="AI506" s="52">
        <f t="shared" si="44"/>
        <v>1.0685897291810378</v>
      </c>
      <c r="BG506" s="102">
        <f>_xll.qlCalendarAdvance(calendar,BG505,"1D",,,trigger)</f>
        <v>42992</v>
      </c>
      <c r="BH506" s="71">
        <f>_xll.qlTenorBasisForwardRate($W$17,BG506,_xll.ohTrigger(trigger,$W$24))</f>
        <v>1.8437132187074056E-3</v>
      </c>
      <c r="BI506" s="71">
        <f>_xll.qlTenorBasisForwardRate($W$17,BG506,_xll.ohTrigger(trigger,$W$24))*_xll.qlInterpolationInterpolate($AI$1,BG506,,trigger)</f>
        <v>1.8690500891219348E-3</v>
      </c>
      <c r="BJ506" s="71">
        <f>_xll.qlIndexFixing($W$9,_xll.qlInterestRateIndexFixingDate($W$9,BG506,trigger),TRUE,trigger)</f>
        <v>1.8695461571433074E-3</v>
      </c>
      <c r="BK506" s="1">
        <f t="shared" si="47"/>
        <v>4.9606802137260909E-7</v>
      </c>
    </row>
    <row r="507" spans="26:63" x14ac:dyDescent="0.2">
      <c r="Z507" s="1">
        <f t="shared" si="45"/>
        <v>504</v>
      </c>
      <c r="AA507" s="44" t="str">
        <f t="shared" si="46"/>
        <v>504M</v>
      </c>
      <c r="AB507" s="45">
        <f>_xll.qlCalendarAdvance(calendar,$AB$3,AA507,,,trigger)</f>
        <v>57620</v>
      </c>
      <c r="AC507" s="45">
        <f>_xll.qlInterestRateIndexMaturity($W$9,AB507,trigger)</f>
        <v>57802</v>
      </c>
      <c r="AD507" s="49">
        <f>_xll.qlTenorBasisValue($W$17,AB507,_xll.ohTrigger(trigger,$W$24))</f>
        <v>1.8401290132256771E-4</v>
      </c>
      <c r="AE507" s="49">
        <f>_xll.qlTenorBasisForwardRate($W$17,AB507,_xll.ohTrigger(trigger,$W$24))</f>
        <v>1.230844168501276E-2</v>
      </c>
      <c r="AF507" s="49">
        <f>_xll.qlTenorBasisForwardRate2($W$17,AB507,AC507,_xll.ohTrigger(trigger,$W$24))</f>
        <v>1.230844168501276E-2</v>
      </c>
      <c r="AG507" s="49">
        <f>_xll.qlIndexFixing($W$9,_xll.qlInterestRateIndexFixingDate($W$9,AB507,trigger),TRUE,trigger)</f>
        <v>1.3158318525539449E-2</v>
      </c>
      <c r="AH507" s="52">
        <f t="shared" si="43"/>
        <v>-8.4987684052668939</v>
      </c>
      <c r="AI507" s="52">
        <f t="shared" si="44"/>
        <v>1.0690482891560134</v>
      </c>
      <c r="BG507" s="102">
        <f>_xll.qlCalendarAdvance(calendar,BG506,"1D",,,trigger)</f>
        <v>42993</v>
      </c>
      <c r="BH507" s="71">
        <f>_xll.qlTenorBasisForwardRate($W$17,BG507,_xll.ohTrigger(trigger,$W$24))</f>
        <v>1.8497078413580548E-3</v>
      </c>
      <c r="BI507" s="71">
        <f>_xll.qlTenorBasisForwardRate($W$17,BG507,_xll.ohTrigger(trigger,$W$24))*_xll.qlInterpolationInterpolate($AI$1,BG507,,trigger)</f>
        <v>1.875951871391028E-3</v>
      </c>
      <c r="BJ507" s="71">
        <f>_xll.qlIndexFixing($W$9,_xll.qlInterestRateIndexFixingDate($W$9,BG507,trigger),TRUE,trigger)</f>
        <v>1.8764687084856318E-3</v>
      </c>
      <c r="BK507" s="1">
        <f t="shared" si="47"/>
        <v>5.1683709460380485E-7</v>
      </c>
    </row>
    <row r="508" spans="26:63" x14ac:dyDescent="0.2">
      <c r="Z508" s="1">
        <f t="shared" si="45"/>
        <v>505</v>
      </c>
      <c r="AA508" s="44" t="str">
        <f t="shared" si="46"/>
        <v>505M</v>
      </c>
      <c r="AB508" s="45">
        <f>_xll.qlCalendarAdvance(calendar,$AB$3,AA508,,,trigger)</f>
        <v>57651</v>
      </c>
      <c r="AC508" s="45">
        <f>_xll.qlInterestRateIndexMaturity($W$9,AB508,trigger)</f>
        <v>57832</v>
      </c>
      <c r="AD508" s="49">
        <f>_xll.qlTenorBasisValue($W$17,AB508,_xll.ohTrigger(trigger,$W$24))</f>
        <v>1.8382708679508239E-4</v>
      </c>
      <c r="AE508" s="49">
        <f>_xll.qlTenorBasisForwardRate($W$17,AB508,_xll.ohTrigger(trigger,$W$24))</f>
        <v>1.2266645759960008E-2</v>
      </c>
      <c r="AF508" s="49">
        <f>_xll.qlTenorBasisForwardRate2($W$17,AB508,AC508,_xll.ohTrigger(trigger,$W$24))</f>
        <v>1.2266645759960008E-2</v>
      </c>
      <c r="AG508" s="49">
        <f>_xll.qlIndexFixing($W$9,_xll.qlInterestRateIndexFixingDate($W$9,AB508,trigger),TRUE,trigger)</f>
        <v>1.3118358154989036E-2</v>
      </c>
      <c r="AH508" s="52">
        <f t="shared" si="43"/>
        <v>-8.5171239502902782</v>
      </c>
      <c r="AI508" s="52">
        <f t="shared" si="44"/>
        <v>1.0694331940202539</v>
      </c>
      <c r="BG508" s="102">
        <f>_xll.qlCalendarAdvance(calendar,BG507,"1D",,,trigger)</f>
        <v>42996</v>
      </c>
      <c r="BH508" s="71">
        <f>_xll.qlTenorBasisForwardRate($W$17,BG508,_xll.ohTrigger(trigger,$W$24))</f>
        <v>1.8708714668010488E-3</v>
      </c>
      <c r="BI508" s="71">
        <f>_xll.qlTenorBasisForwardRate($W$17,BG508,_xll.ohTrigger(trigger,$W$24))*_xll.qlInterpolationInterpolate($AI$1,BG508,,trigger)</f>
        <v>1.8999184200998859E-3</v>
      </c>
      <c r="BJ508" s="71">
        <f>_xll.qlIndexFixing($W$9,_xll.qlInterestRateIndexFixingDate($W$9,BG508,trigger),TRUE,trigger)</f>
        <v>1.9008050636901478E-3</v>
      </c>
      <c r="BK508" s="1">
        <f t="shared" si="47"/>
        <v>8.866435902618857E-7</v>
      </c>
    </row>
    <row r="509" spans="26:63" x14ac:dyDescent="0.2">
      <c r="Z509" s="1">
        <f t="shared" si="45"/>
        <v>506</v>
      </c>
      <c r="AA509" s="44" t="str">
        <f t="shared" si="46"/>
        <v>506M</v>
      </c>
      <c r="AB509" s="45">
        <f>_xll.qlCalendarAdvance(calendar,$AB$3,AA509,,,trigger)</f>
        <v>57682</v>
      </c>
      <c r="AC509" s="45">
        <f>_xll.qlInterestRateIndexMaturity($W$9,AB509,trigger)</f>
        <v>57864</v>
      </c>
      <c r="AD509" s="49">
        <f>_xll.qlTenorBasisValue($W$17,AB509,_xll.ohTrigger(trigger,$W$24))</f>
        <v>1.8364390683989031E-4</v>
      </c>
      <c r="AE509" s="49">
        <f>_xll.qlTenorBasisForwardRate($W$17,AB509,_xll.ohTrigger(trigger,$W$24))</f>
        <v>1.2224642870140513E-2</v>
      </c>
      <c r="AF509" s="49">
        <f>_xll.qlTenorBasisForwardRate2($W$17,AB509,AC509,_xll.ohTrigger(trigger,$W$24))</f>
        <v>1.2224642870140513E-2</v>
      </c>
      <c r="AG509" s="49">
        <f>_xll.qlIndexFixing($W$9,_xll.qlInterestRateIndexFixingDate($W$9,AB509,trigger),TRUE,trigger)</f>
        <v>1.3076976348466761E-2</v>
      </c>
      <c r="AH509" s="52">
        <f t="shared" si="43"/>
        <v>-8.5233347832624862</v>
      </c>
      <c r="AI509" s="52">
        <f t="shared" si="44"/>
        <v>1.0697225667351091</v>
      </c>
      <c r="BG509" s="102">
        <f>_xll.qlCalendarAdvance(calendar,BG508,"1D",,,trigger)</f>
        <v>42997</v>
      </c>
      <c r="BH509" s="71">
        <f>_xll.qlTenorBasisForwardRate($W$17,BG509,_xll.ohTrigger(trigger,$W$24))</f>
        <v>1.8737682033869753E-3</v>
      </c>
      <c r="BI509" s="71">
        <f>_xll.qlTenorBasisForwardRate($W$17,BG509,_xll.ohTrigger(trigger,$W$24))*_xll.qlInterpolationInterpolate($AI$1,BG509,,trigger)</f>
        <v>1.9036956392449605E-3</v>
      </c>
      <c r="BJ509" s="71">
        <f>_xll.qlIndexFixing($W$9,_xll.qlInterestRateIndexFixingDate($W$9,BG509,trigger),TRUE,trigger)</f>
        <v>1.9041816668005349E-3</v>
      </c>
      <c r="BK509" s="1">
        <f t="shared" si="47"/>
        <v>4.8602755557442152E-7</v>
      </c>
    </row>
    <row r="510" spans="26:63" x14ac:dyDescent="0.2">
      <c r="Z510" s="1">
        <f t="shared" si="45"/>
        <v>507</v>
      </c>
      <c r="AA510" s="44" t="str">
        <f t="shared" si="46"/>
        <v>507M</v>
      </c>
      <c r="AB510" s="45">
        <f>_xll.qlCalendarAdvance(calendar,$AB$3,AA510,,,trigger)</f>
        <v>57712</v>
      </c>
      <c r="AC510" s="45">
        <f>_xll.qlInterestRateIndexMaturity($W$9,AB510,trigger)</f>
        <v>57893</v>
      </c>
      <c r="AD510" s="49">
        <f>_xll.qlTenorBasisValue($W$17,AB510,_xll.ohTrigger(trigger,$W$24))</f>
        <v>1.8346911001510324E-4</v>
      </c>
      <c r="AE510" s="49">
        <f>_xll.qlTenorBasisForwardRate($W$17,AB510,_xll.ohTrigger(trigger,$W$24))</f>
        <v>1.2185551145802026E-2</v>
      </c>
      <c r="AF510" s="49">
        <f>_xll.qlTenorBasisForwardRate2($W$17,AB510,AC510,_xll.ohTrigger(trigger,$W$24))</f>
        <v>1.2185551145802026E-2</v>
      </c>
      <c r="AG510" s="49">
        <f>_xll.qlIndexFixing($W$9,_xll.qlInterestRateIndexFixingDate($W$9,AB510,trigger),TRUE,trigger)</f>
        <v>1.3037245323010873E-2</v>
      </c>
      <c r="AH510" s="52">
        <f t="shared" si="43"/>
        <v>-8.516941772088467</v>
      </c>
      <c r="AI510" s="52">
        <f t="shared" si="44"/>
        <v>1.0698937755886617</v>
      </c>
      <c r="BG510" s="102">
        <f>_xll.qlCalendarAdvance(calendar,BG509,"1D",,,trigger)</f>
        <v>42998</v>
      </c>
      <c r="BH510" s="71">
        <f>_xll.qlTenorBasisForwardRate($W$17,BG510,_xll.ohTrigger(trigger,$W$24))</f>
        <v>1.8798034362878147E-3</v>
      </c>
      <c r="BI510" s="71">
        <f>_xll.qlTenorBasisForwardRate($W$17,BG510,_xll.ohTrigger(trigger,$W$24))*_xll.qlInterpolationInterpolate($AI$1,BG510,,trigger)</f>
        <v>1.9106654648558801E-3</v>
      </c>
      <c r="BJ510" s="71">
        <f>_xll.qlIndexFixing($W$9,_xll.qlInterestRateIndexFixingDate($W$9,BG510,trigger),TRUE,trigger)</f>
        <v>1.9111166896954898E-3</v>
      </c>
      <c r="BK510" s="1">
        <f t="shared" si="47"/>
        <v>4.5122483960965791E-7</v>
      </c>
    </row>
    <row r="511" spans="26:63" x14ac:dyDescent="0.2">
      <c r="Z511" s="1">
        <f t="shared" si="45"/>
        <v>508</v>
      </c>
      <c r="AA511" s="44" t="str">
        <f t="shared" si="46"/>
        <v>508M</v>
      </c>
      <c r="AB511" s="45">
        <f>_xll.qlCalendarAdvance(calendar,$AB$3,AA511,,,trigger)</f>
        <v>57745</v>
      </c>
      <c r="AC511" s="45">
        <f>_xll.qlInterestRateIndexMaturity($W$9,AB511,trigger)</f>
        <v>57927</v>
      </c>
      <c r="AD511" s="49">
        <f>_xll.qlTenorBasisValue($W$17,AB511,_xll.ohTrigger(trigger,$W$24))</f>
        <v>1.8327960489715697E-4</v>
      </c>
      <c r="AE511" s="49">
        <f>_xll.qlTenorBasisForwardRate($W$17,AB511,_xll.ohTrigger(trigger,$W$24))</f>
        <v>1.2142412984074476E-2</v>
      </c>
      <c r="AF511" s="49">
        <f>_xll.qlTenorBasisForwardRate2($W$17,AB511,AC511,_xll.ohTrigger(trigger,$W$24))</f>
        <v>1.2142412984074476E-2</v>
      </c>
      <c r="AG511" s="49">
        <f>_xll.qlIndexFixing($W$9,_xll.qlInterestRateIndexFixingDate($W$9,AB511,trigger),TRUE,trigger)</f>
        <v>1.2991979768466114E-2</v>
      </c>
      <c r="AH511" s="52">
        <f t="shared" si="43"/>
        <v>-8.4956678439163795</v>
      </c>
      <c r="AI511" s="52">
        <f t="shared" si="44"/>
        <v>1.069966882653876</v>
      </c>
      <c r="BG511" s="102">
        <f>_xll.qlCalendarAdvance(calendar,BG510,"1D",,,trigger)</f>
        <v>42999</v>
      </c>
      <c r="BH511" s="71">
        <f>_xll.qlTenorBasisForwardRate($W$17,BG511,_xll.ohTrigger(trigger,$W$24))</f>
        <v>1.8858465949477088E-3</v>
      </c>
      <c r="BI511" s="71">
        <f>_xll.qlTenorBasisForwardRate($W$17,BG511,_xll.ohTrigger(trigger,$W$24))*_xll.qlInterpolationInterpolate($AI$1,BG511,,trigger)</f>
        <v>1.9176487320703625E-3</v>
      </c>
      <c r="BJ511" s="71">
        <f>_xll.qlIndexFixing($W$9,_xll.qlInterestRateIndexFixingDate($W$9,BG511,trigger),TRUE,trigger)</f>
        <v>1.9180548692719907E-3</v>
      </c>
      <c r="BK511" s="1">
        <f t="shared" si="47"/>
        <v>4.0613720162820111E-7</v>
      </c>
    </row>
    <row r="512" spans="26:63" x14ac:dyDescent="0.2">
      <c r="Z512" s="1">
        <f t="shared" si="45"/>
        <v>509</v>
      </c>
      <c r="AA512" s="44" t="str">
        <f t="shared" si="46"/>
        <v>509M</v>
      </c>
      <c r="AB512" s="45">
        <f>_xll.qlCalendarAdvance(calendar,$AB$3,AA512,,,trigger)</f>
        <v>57773</v>
      </c>
      <c r="AC512" s="45">
        <f>_xll.qlInterestRateIndexMaturity($W$9,AB512,trigger)</f>
        <v>57957</v>
      </c>
      <c r="AD512" s="49">
        <f>_xll.qlTenorBasisValue($W$17,AB512,_xll.ohTrigger(trigger,$W$24))</f>
        <v>1.8312105862404484E-4</v>
      </c>
      <c r="AE512" s="49">
        <f>_xll.qlTenorBasisForwardRate($W$17,AB512,_xll.ohTrigger(trigger,$W$24))</f>
        <v>1.2105996578408815E-2</v>
      </c>
      <c r="AF512" s="49">
        <f>_xll.qlTenorBasisForwardRate2($W$17,AB512,AC512,_xll.ohTrigger(trigger,$W$24))</f>
        <v>1.2105996578408815E-2</v>
      </c>
      <c r="AG512" s="49">
        <f>_xll.qlIndexFixing($W$9,_xll.qlInterestRateIndexFixingDate($W$9,AB512,trigger),TRUE,trigger)</f>
        <v>1.2952500447119047E-2</v>
      </c>
      <c r="AH512" s="52">
        <f t="shared" si="43"/>
        <v>-8.4650386871023233</v>
      </c>
      <c r="AI512" s="52">
        <f t="shared" si="44"/>
        <v>1.069924343958595</v>
      </c>
      <c r="BG512" s="102">
        <f>_xll.qlCalendarAdvance(calendar,BG511,"1D",,,trigger)</f>
        <v>43000</v>
      </c>
      <c r="BH512" s="71">
        <f>_xll.qlTenorBasisForwardRate($W$17,BG512,_xll.ohTrigger(trigger,$W$24))</f>
        <v>1.8918976132613042E-3</v>
      </c>
      <c r="BI512" s="71">
        <f>_xll.qlTenorBasisForwardRate($W$17,BG512,_xll.ohTrigger(trigger,$W$24))*_xll.qlInterpolationInterpolate($AI$1,BG512,,trigger)</f>
        <v>1.924645384241027E-3</v>
      </c>
      <c r="BJ512" s="71">
        <f>_xll.qlIndexFixing($W$9,_xll.qlInterestRateIndexFixingDate($W$9,BG512,trigger),TRUE,trigger)</f>
        <v>1.9249964298694796E-3</v>
      </c>
      <c r="BK512" s="1">
        <f t="shared" si="47"/>
        <v>3.5104562845261929E-7</v>
      </c>
    </row>
    <row r="513" spans="26:63" x14ac:dyDescent="0.2">
      <c r="Z513" s="1">
        <f t="shared" si="45"/>
        <v>510</v>
      </c>
      <c r="AA513" s="44" t="str">
        <f t="shared" si="46"/>
        <v>510M</v>
      </c>
      <c r="AB513" s="45">
        <f>_xll.qlCalendarAdvance(calendar,$AB$3,AA513,,,trigger)</f>
        <v>57802</v>
      </c>
      <c r="AC513" s="45">
        <f>_xll.qlInterestRateIndexMaturity($W$9,AB513,trigger)</f>
        <v>57985</v>
      </c>
      <c r="AD513" s="49">
        <f>_xll.qlTenorBasisValue($W$17,AB513,_xll.ohTrigger(trigger,$W$24))</f>
        <v>1.8295899443281221E-4</v>
      </c>
      <c r="AE513" s="49">
        <f>_xll.qlTenorBasisForwardRate($W$17,AB513,_xll.ohTrigger(trigger,$W$24))</f>
        <v>1.207019582308032E-2</v>
      </c>
      <c r="AF513" s="49">
        <f>_xll.qlTenorBasisForwardRate2($W$17,AB513,AC513,_xll.ohTrigger(trigger,$W$24))</f>
        <v>1.207019582308032E-2</v>
      </c>
      <c r="AG513" s="49">
        <f>_xll.qlIndexFixing($W$9,_xll.qlInterestRateIndexFixingDate($W$9,AB513,trigger),TRUE,trigger)</f>
        <v>1.291254332497409E-2</v>
      </c>
      <c r="AH513" s="52">
        <f t="shared" si="43"/>
        <v>-8.4234750189376975</v>
      </c>
      <c r="AI513" s="52">
        <f t="shared" si="44"/>
        <v>1.0697873931989617</v>
      </c>
      <c r="BG513" s="102">
        <f>_xll.qlCalendarAdvance(calendar,BG512,"1D",,,trigger)</f>
        <v>43003</v>
      </c>
      <c r="BH513" s="71">
        <f>_xll.qlTenorBasisForwardRate($W$17,BG513,_xll.ohTrigger(trigger,$W$24))</f>
        <v>1.9132517271337945E-3</v>
      </c>
      <c r="BI513" s="71">
        <f>_xll.qlTenorBasisForwardRate($W$17,BG513,_xll.ohTrigger(trigger,$W$24))*_xll.qlInterpolationInterpolate($AI$1,BG513,,trigger)</f>
        <v>1.9489284679833853E-3</v>
      </c>
      <c r="BJ513" s="71">
        <f>_xll.qlIndexFixing($W$9,_xll.qlInterestRateIndexFixingDate($W$9,BG513,trigger),TRUE,trigger)</f>
        <v>1.9494171404844407E-3</v>
      </c>
      <c r="BK513" s="1">
        <f t="shared" si="47"/>
        <v>4.8867250105537156E-7</v>
      </c>
    </row>
    <row r="514" spans="26:63" x14ac:dyDescent="0.2">
      <c r="Z514" s="1">
        <f t="shared" si="45"/>
        <v>511</v>
      </c>
      <c r="AA514" s="44" t="str">
        <f t="shared" si="46"/>
        <v>511M</v>
      </c>
      <c r="AB514" s="45">
        <f>_xll.qlCalendarAdvance(calendar,$AB$3,AA514,,,trigger)</f>
        <v>57832</v>
      </c>
      <c r="AC514" s="45">
        <f>_xll.qlInterestRateIndexMaturity($W$9,AB514,trigger)</f>
        <v>58018</v>
      </c>
      <c r="AD514" s="49">
        <f>_xll.qlTenorBasisValue($W$17,AB514,_xll.ohTrigger(trigger,$W$24))</f>
        <v>1.8279360824680993E-4</v>
      </c>
      <c r="AE514" s="49">
        <f>_xll.qlTenorBasisForwardRate($W$17,AB514,_xll.ohTrigger(trigger,$W$24))</f>
        <v>1.2032230291766186E-2</v>
      </c>
      <c r="AF514" s="49">
        <f>_xll.qlTenorBasisForwardRate2($W$17,AB514,AC514,_xll.ohTrigger(trigger,$W$24))</f>
        <v>1.2032230291766186E-2</v>
      </c>
      <c r="AG514" s="49">
        <f>_xll.qlIndexFixing($W$9,_xll.qlInterestRateIndexFixingDate($W$9,AB514,trigger),TRUE,trigger)</f>
        <v>1.2868713577740481E-2</v>
      </c>
      <c r="AH514" s="52">
        <f t="shared" si="43"/>
        <v>-8.3648328597429522</v>
      </c>
      <c r="AI514" s="52">
        <f t="shared" si="44"/>
        <v>1.0695202190857926</v>
      </c>
      <c r="BG514" s="102">
        <f>_xll.qlCalendarAdvance(calendar,BG513,"1D",,,trigger)</f>
        <v>43004</v>
      </c>
      <c r="BH514" s="71">
        <f>_xll.qlTenorBasisForwardRate($W$17,BG514,_xll.ohTrigger(trigger,$W$24))</f>
        <v>1.916178950794197E-3</v>
      </c>
      <c r="BI514" s="71">
        <f>_xll.qlTenorBasisForwardRate($W$17,BG514,_xll.ohTrigger(trigger,$W$24))*_xll.qlInterpolationInterpolate($AI$1,BG514,,trigger)</f>
        <v>1.9527646950659899E-3</v>
      </c>
      <c r="BJ514" s="71">
        <f>_xll.qlIndexFixing($W$9,_xll.qlInterestRateIndexFixingDate($W$9,BG514,trigger),TRUE,trigger)</f>
        <v>1.9528010224849721E-3</v>
      </c>
      <c r="BK514" s="1">
        <f t="shared" si="47"/>
        <v>3.6327418982250864E-8</v>
      </c>
    </row>
    <row r="515" spans="26:63" x14ac:dyDescent="0.2">
      <c r="Z515" s="1">
        <f t="shared" si="45"/>
        <v>512</v>
      </c>
      <c r="AA515" s="44" t="str">
        <f t="shared" si="46"/>
        <v>512M</v>
      </c>
      <c r="AB515" s="45">
        <f>_xll.qlCalendarAdvance(calendar,$AB$3,AA515,,,trigger)</f>
        <v>57864</v>
      </c>
      <c r="AC515" s="45">
        <f>_xll.qlInterestRateIndexMaturity($W$9,AB515,trigger)</f>
        <v>58047</v>
      </c>
      <c r="AD515" s="49">
        <f>_xll.qlTenorBasisValue($W$17,AB515,_xll.ohTrigger(trigger,$W$24))</f>
        <v>1.8261970226277397E-4</v>
      </c>
      <c r="AE515" s="49">
        <f>_xll.qlTenorBasisForwardRate($W$17,AB515,_xll.ohTrigger(trigger,$W$24))</f>
        <v>1.1994950362185213E-2</v>
      </c>
      <c r="AF515" s="49">
        <f>_xll.qlTenorBasisForwardRate2($W$17,AB515,AC515,_xll.ohTrigger(trigger,$W$24))</f>
        <v>1.1994950362185213E-2</v>
      </c>
      <c r="AG515" s="49">
        <f>_xll.qlIndexFixing($W$9,_xll.qlInterestRateIndexFixingDate($W$9,AB515,trigger),TRUE,trigger)</f>
        <v>1.2824398865957118E-2</v>
      </c>
      <c r="AH515" s="52">
        <f t="shared" si="43"/>
        <v>-8.2944850377190438</v>
      </c>
      <c r="AI515" s="52">
        <f t="shared" si="44"/>
        <v>1.0691498071043952</v>
      </c>
      <c r="BG515" s="102">
        <f>_xll.qlCalendarAdvance(calendar,BG514,"1D",,,trigger)</f>
        <v>43005</v>
      </c>
      <c r="BH515" s="71">
        <f>_xll.qlTenorBasisForwardRate($W$17,BG515,_xll.ohTrigger(trigger,$W$24))</f>
        <v>1.9222682656520709E-3</v>
      </c>
      <c r="BI515" s="71">
        <f>_xll.qlTenorBasisForwardRate($W$17,BG515,_xll.ohTrigger(trigger,$W$24))*_xll.qlInterpolationInterpolate($AI$1,BG515,,trigger)</f>
        <v>1.9598274078335455E-3</v>
      </c>
      <c r="BJ515" s="71">
        <f>_xll.qlIndexFixing($W$9,_xll.qlInterestRateIndexFixingDate($W$9,BG515,trigger),TRUE,trigger)</f>
        <v>1.9597629065098219E-3</v>
      </c>
      <c r="BK515" s="1">
        <f t="shared" si="47"/>
        <v>-6.4501323723559906E-8</v>
      </c>
    </row>
    <row r="516" spans="26:63" x14ac:dyDescent="0.2">
      <c r="Z516" s="1">
        <f t="shared" si="45"/>
        <v>513</v>
      </c>
      <c r="AA516" s="44" t="str">
        <f t="shared" si="46"/>
        <v>513M</v>
      </c>
      <c r="AB516" s="45">
        <f>_xll.qlCalendarAdvance(calendar,$AB$3,AA516,,,trigger)</f>
        <v>57893</v>
      </c>
      <c r="AC516" s="45">
        <f>_xll.qlInterestRateIndexMaturity($W$9,AB516,trigger)</f>
        <v>58077</v>
      </c>
      <c r="AD516" s="49">
        <f>_xll.qlTenorBasisValue($W$17,AB516,_xll.ohTrigger(trigger,$W$24))</f>
        <v>1.8246430399131768E-4</v>
      </c>
      <c r="AE516" s="49">
        <f>_xll.qlTenorBasisForwardRate($W$17,AB516,_xll.ohTrigger(trigger,$W$24))</f>
        <v>1.1960415184530563E-2</v>
      </c>
      <c r="AF516" s="49">
        <f>_xll.qlTenorBasisForwardRate2($W$17,AB516,AC516,_xll.ohTrigger(trigger,$W$24))</f>
        <v>1.1960415184530563E-2</v>
      </c>
      <c r="AG516" s="49">
        <f>_xll.qlIndexFixing($W$9,_xll.qlInterestRateIndexFixingDate($W$9,AB516,trigger),TRUE,trigger)</f>
        <v>1.2781850134919582E-2</v>
      </c>
      <c r="AH516" s="52">
        <f t="shared" ref="AH516:AH579" si="48">(AE516-AG516)*10000</f>
        <v>-8.214349503890185</v>
      </c>
      <c r="AI516" s="52">
        <f t="shared" ref="AI516:AI579" si="49">AG516/AF516</f>
        <v>1.0686794678709357</v>
      </c>
      <c r="BG516" s="102">
        <f>_xll.qlCalendarAdvance(calendar,BG515,"1D",,,trigger)</f>
        <v>43006</v>
      </c>
      <c r="BH516" s="71">
        <f>_xll.qlTenorBasisForwardRate($W$17,BG516,_xll.ohTrigger(trigger,$W$24))</f>
        <v>1.9283650374462284E-3</v>
      </c>
      <c r="BI516" s="71">
        <f>_xll.qlTenorBasisForwardRate($W$17,BG516,_xll.ohTrigger(trigger,$W$24))*_xll.qlInterpolationInterpolate($AI$1,BG516,,trigger)</f>
        <v>1.9669031569810465E-3</v>
      </c>
      <c r="BJ516" s="71">
        <f>_xll.qlIndexFixing($W$9,_xll.qlInterestRateIndexFixingDate($W$9,BG516,trigger),TRUE,trigger)</f>
        <v>1.9667295495327296E-3</v>
      </c>
      <c r="BK516" s="1">
        <f t="shared" si="47"/>
        <v>-1.7360744831692101E-7</v>
      </c>
    </row>
    <row r="517" spans="26:63" x14ac:dyDescent="0.2">
      <c r="Z517" s="1">
        <f t="shared" si="45"/>
        <v>514</v>
      </c>
      <c r="AA517" s="44" t="str">
        <f t="shared" si="46"/>
        <v>514M</v>
      </c>
      <c r="AB517" s="45">
        <f>_xll.qlCalendarAdvance(calendar,$AB$3,AA517,,,trigger)</f>
        <v>57924</v>
      </c>
      <c r="AC517" s="45">
        <f>_xll.qlInterestRateIndexMaturity($W$9,AB517,trigger)</f>
        <v>58109</v>
      </c>
      <c r="AD517" s="49">
        <f>_xll.qlTenorBasisValue($W$17,AB517,_xll.ohTrigger(trigger,$W$24))</f>
        <v>1.8230047415789788E-4</v>
      </c>
      <c r="AE517" s="49">
        <f>_xll.qlTenorBasisForwardRate($W$17,AB517,_xll.ohTrigger(trigger,$W$24))</f>
        <v>1.1924283989894818E-2</v>
      </c>
      <c r="AF517" s="49">
        <f>_xll.qlTenorBasisForwardRate2($W$17,AB517,AC517,_xll.ohTrigger(trigger,$W$24))</f>
        <v>1.1924283989894818E-2</v>
      </c>
      <c r="AG517" s="49">
        <f>_xll.qlIndexFixing($W$9,_xll.qlInterestRateIndexFixingDate($W$9,AB517,trigger),TRUE,trigger)</f>
        <v>1.2735806686667395E-2</v>
      </c>
      <c r="AH517" s="52">
        <f t="shared" si="48"/>
        <v>-8.1152269677257749</v>
      </c>
      <c r="AI517" s="52">
        <f t="shared" si="49"/>
        <v>1.0680563040481339</v>
      </c>
      <c r="BG517" s="102">
        <f>_xll.qlCalendarAdvance(calendar,BG516,"1D",,,trigger)</f>
        <v>43007</v>
      </c>
      <c r="BH517" s="71">
        <f>_xll.qlTenorBasisForwardRate($W$17,BG517,_xll.ohTrigger(trigger,$W$24))</f>
        <v>1.9344691980464172E-3</v>
      </c>
      <c r="BI517" s="71">
        <f>_xll.qlTenorBasisForwardRate($W$17,BG517,_xll.ohTrigger(trigger,$W$24))*_xll.qlInterpolationInterpolate($AI$1,BG517,,trigger)</f>
        <v>1.9739918829613703E-3</v>
      </c>
      <c r="BJ517" s="71">
        <f>_xll.qlIndexFixing($W$9,_xll.qlInterestRateIndexFixingDate($W$9,BG517,trigger),TRUE,trigger)</f>
        <v>1.9737011865400894E-3</v>
      </c>
      <c r="BK517" s="1">
        <f t="shared" si="47"/>
        <v>-2.9069642128089906E-7</v>
      </c>
    </row>
    <row r="518" spans="26:63" x14ac:dyDescent="0.2">
      <c r="Z518" s="1">
        <f t="shared" ref="Z518:Z581" si="50">Z517+1</f>
        <v>515</v>
      </c>
      <c r="AA518" s="44" t="str">
        <f t="shared" ref="AA518:AA581" si="51">Z518&amp;"M"</f>
        <v>515M</v>
      </c>
      <c r="AB518" s="45">
        <f>_xll.qlCalendarAdvance(calendar,$AB$3,AA518,,,trigger)</f>
        <v>57955</v>
      </c>
      <c r="AC518" s="45">
        <f>_xll.qlInterestRateIndexMaturity($W$9,AB518,trigger)</f>
        <v>58137</v>
      </c>
      <c r="AD518" s="49">
        <f>_xll.qlTenorBasisValue($W$17,AB518,_xll.ohTrigger(trigger,$W$24))</f>
        <v>1.8213897395583618E-4</v>
      </c>
      <c r="AE518" s="49">
        <f>_xll.qlTenorBasisForwardRate($W$17,AB518,_xll.ohTrigger(trigger,$W$24))</f>
        <v>1.1890344742564452E-2</v>
      </c>
      <c r="AF518" s="49">
        <f>_xll.qlTenorBasisForwardRate2($W$17,AB518,AC518,_xll.ohTrigger(trigger,$W$24))</f>
        <v>1.1890344742564452E-2</v>
      </c>
      <c r="AG518" s="49">
        <f>_xll.qlIndexFixing($W$9,_xll.qlInterestRateIndexFixingDate($W$9,AB518,trigger),TRUE,trigger)</f>
        <v>1.2691285268441823E-2</v>
      </c>
      <c r="AH518" s="52">
        <f t="shared" si="48"/>
        <v>-8.009405258773711</v>
      </c>
      <c r="AI518" s="52">
        <f t="shared" si="49"/>
        <v>1.0673605806407114</v>
      </c>
      <c r="BG518" s="102">
        <f>_xll.qlCalendarAdvance(calendar,BG517,"1D",,,trigger)</f>
        <v>43010</v>
      </c>
      <c r="BH518" s="71">
        <f>_xll.qlTenorBasisForwardRate($W$17,BG518,_xll.ohTrigger(trigger,$W$24))</f>
        <v>1.95918373188338E-3</v>
      </c>
      <c r="BI518" s="71">
        <f>_xll.qlTenorBasisForwardRate($W$17,BG518,_xll.ohTrigger(trigger,$W$24))*_xll.qlInterpolationInterpolate($AI$1,BG518,,trigger)</f>
        <v>2.0018321376726114E-3</v>
      </c>
      <c r="BJ518" s="71">
        <f>_xll.qlIndexFixing($W$9,_xll.qlInterestRateIndexFixingDate($W$9,BG518,trigger),TRUE,trigger)</f>
        <v>2.0018321376726114E-3</v>
      </c>
      <c r="BK518" s="1">
        <f t="shared" ref="BK518:BK581" si="52">BJ518-BI518</f>
        <v>0</v>
      </c>
    </row>
    <row r="519" spans="26:63" x14ac:dyDescent="0.2">
      <c r="Z519" s="1">
        <f t="shared" si="50"/>
        <v>516</v>
      </c>
      <c r="AA519" s="44" t="str">
        <f t="shared" si="51"/>
        <v>516M</v>
      </c>
      <c r="AB519" s="45">
        <f>_xll.qlCalendarAdvance(calendar,$AB$3,AA519,,,trigger)</f>
        <v>57985</v>
      </c>
      <c r="AC519" s="45">
        <f>_xll.qlInterestRateIndexMaturity($W$9,AB519,trigger)</f>
        <v>58167</v>
      </c>
      <c r="AD519" s="49">
        <f>_xll.qlTenorBasisValue($W$17,AB519,_xll.ohTrigger(trigger,$W$24))</f>
        <v>1.8198487105021955E-4</v>
      </c>
      <c r="AE519" s="49">
        <f>_xll.qlTenorBasisForwardRate($W$17,AB519,_xll.ohTrigger(trigger,$W$24))</f>
        <v>1.1857189375178812E-2</v>
      </c>
      <c r="AF519" s="49">
        <f>_xll.qlTenorBasisForwardRate2($W$17,AB519,AC519,_xll.ohTrigger(trigger,$W$24))</f>
        <v>1.1857189375178812E-2</v>
      </c>
      <c r="AG519" s="49">
        <f>_xll.qlIndexFixing($W$9,_xll.qlInterestRateIndexFixingDate($W$9,AB519,trigger),TRUE,trigger)</f>
        <v>1.264611083030434E-2</v>
      </c>
      <c r="AH519" s="52">
        <f t="shared" si="48"/>
        <v>-7.8892145512552725</v>
      </c>
      <c r="AI519" s="52">
        <f t="shared" si="49"/>
        <v>1.0665352833764308</v>
      </c>
      <c r="BG519" s="102">
        <f>_xll.qlCalendarAdvance(calendar,BG518,"1D",,,trigger)</f>
        <v>43011</v>
      </c>
      <c r="BH519" s="71">
        <f>_xll.qlTenorBasisForwardRate($W$17,BG519,_xll.ohTrigger(trigger,$W$24))</f>
        <v>1.9621398240117997E-3</v>
      </c>
      <c r="BI519" s="71">
        <f>_xll.qlTenorBasisForwardRate($W$17,BG519,_xll.ohTrigger(trigger,$W$24))*_xll.qlInterpolationInterpolate($AI$1,BG519,,trigger)</f>
        <v>2.0054765497786483E-3</v>
      </c>
      <c r="BJ519" s="71">
        <f>_xll.qlIndexFixing($W$9,_xll.qlInterestRateIndexFixingDate($W$9,BG519,trigger),TRUE,trigger)</f>
        <v>2.0052359569479395E-3</v>
      </c>
      <c r="BK519" s="1">
        <f t="shared" si="52"/>
        <v>-2.4059283070887796E-7</v>
      </c>
    </row>
    <row r="520" spans="26:63" x14ac:dyDescent="0.2">
      <c r="Z520" s="1">
        <f t="shared" si="50"/>
        <v>517</v>
      </c>
      <c r="AA520" s="44" t="str">
        <f t="shared" si="51"/>
        <v>517M</v>
      </c>
      <c r="AB520" s="45">
        <f>_xll.qlCalendarAdvance(calendar,$AB$3,AA520,,,trigger)</f>
        <v>58018</v>
      </c>
      <c r="AC520" s="45">
        <f>_xll.qlInterestRateIndexMaturity($W$9,AB520,trigger)</f>
        <v>58200</v>
      </c>
      <c r="AD520" s="49">
        <f>_xll.qlTenorBasisValue($W$17,AB520,_xll.ohTrigger(trigger,$W$24))</f>
        <v>1.8181780819492016E-4</v>
      </c>
      <c r="AE520" s="49">
        <f>_xll.qlTenorBasisForwardRate($W$17,AB520,_xll.ohTrigger(trigger,$W$24))</f>
        <v>1.1821565441711077E-2</v>
      </c>
      <c r="AF520" s="49">
        <f>_xll.qlTenorBasisForwardRate2($W$17,AB520,AC520,_xll.ohTrigger(trigger,$W$24))</f>
        <v>1.1821565441711077E-2</v>
      </c>
      <c r="AG520" s="49">
        <f>_xll.qlIndexFixing($W$9,_xll.qlInterestRateIndexFixingDate($W$9,AB520,trigger),TRUE,trigger)</f>
        <v>1.2595769044913474E-2</v>
      </c>
      <c r="AH520" s="52">
        <f t="shared" si="48"/>
        <v>-7.7420360320239707</v>
      </c>
      <c r="AI520" s="52">
        <f t="shared" si="49"/>
        <v>1.0654907852111284</v>
      </c>
      <c r="BG520" s="102">
        <f>_xll.qlCalendarAdvance(calendar,BG519,"1D",,,trigger)</f>
        <v>43012</v>
      </c>
      <c r="BH520" s="71">
        <f>_xll.qlTenorBasisForwardRate($W$17,BG520,_xll.ohTrigger(trigger,$W$24))</f>
        <v>1.968283280867122E-3</v>
      </c>
      <c r="BI520" s="71">
        <f>_xll.qlTenorBasisForwardRate($W$17,BG520,_xll.ohTrigger(trigger,$W$24))*_xll.qlInterpolationInterpolate($AI$1,BG520,,trigger)</f>
        <v>2.0123816179227791E-3</v>
      </c>
      <c r="BJ520" s="71">
        <f>_xll.qlIndexFixing($W$9,_xll.qlInterestRateIndexFixingDate($W$9,BG520,trigger),TRUE,trigger)</f>
        <v>2.0122382612645425E-3</v>
      </c>
      <c r="BK520" s="1">
        <f t="shared" si="52"/>
        <v>-1.4335665823655627E-7</v>
      </c>
    </row>
    <row r="521" spans="26:63" x14ac:dyDescent="0.2">
      <c r="Z521" s="1">
        <f t="shared" si="50"/>
        <v>518</v>
      </c>
      <c r="AA521" s="44" t="str">
        <f t="shared" si="51"/>
        <v>518M</v>
      </c>
      <c r="AB521" s="45">
        <f>_xll.qlCalendarAdvance(calendar,$AB$3,AA521,,,trigger)</f>
        <v>58046</v>
      </c>
      <c r="AC521" s="45">
        <f>_xll.qlInterestRateIndexMaturity($W$9,AB521,trigger)</f>
        <v>58228</v>
      </c>
      <c r="AD521" s="49">
        <f>_xll.qlTenorBasisValue($W$17,AB521,_xll.ohTrigger(trigger,$W$24))</f>
        <v>1.816780435554604E-4</v>
      </c>
      <c r="AE521" s="49">
        <f>_xll.qlTenorBasisForwardRate($W$17,AB521,_xll.ohTrigger(trigger,$W$24))</f>
        <v>1.1792041138446464E-2</v>
      </c>
      <c r="AF521" s="49">
        <f>_xll.qlTenorBasisForwardRate2($W$17,AB521,AC521,_xll.ohTrigger(trigger,$W$24))</f>
        <v>1.1792041138446464E-2</v>
      </c>
      <c r="AG521" s="49">
        <f>_xll.qlIndexFixing($W$9,_xll.qlInterestRateIndexFixingDate($W$9,AB521,trigger),TRUE,trigger)</f>
        <v>1.2552518293984198E-2</v>
      </c>
      <c r="AH521" s="52">
        <f t="shared" si="48"/>
        <v>-7.6047715553773445</v>
      </c>
      <c r="AI521" s="52">
        <f t="shared" si="49"/>
        <v>1.0644907142545741</v>
      </c>
      <c r="BG521" s="102">
        <f>_xll.qlCalendarAdvance(calendar,BG520,"1D",,,trigger)</f>
        <v>43013</v>
      </c>
      <c r="BH521" s="71">
        <f>_xll.qlTenorBasisForwardRate($W$17,BG521,_xll.ohTrigger(trigger,$W$24))</f>
        <v>1.9744338095477672E-3</v>
      </c>
      <c r="BI521" s="71">
        <f>_xll.qlTenorBasisForwardRate($W$17,BG521,_xll.ohTrigger(trigger,$W$24))*_xll.qlInterpolationInterpolate($AI$1,BG521,,trigger)</f>
        <v>2.0192978258824546E-3</v>
      </c>
      <c r="BJ521" s="71">
        <f>_xll.qlIndexFixing($W$9,_xll.qlInterestRateIndexFixingDate($W$9,BG521,trigger),TRUE,trigger)</f>
        <v>2.0192464258560485E-3</v>
      </c>
      <c r="BK521" s="1">
        <f t="shared" si="52"/>
        <v>-5.1400026406141219E-8</v>
      </c>
    </row>
    <row r="522" spans="26:63" x14ac:dyDescent="0.2">
      <c r="Z522" s="1">
        <f t="shared" si="50"/>
        <v>519</v>
      </c>
      <c r="AA522" s="44" t="str">
        <f t="shared" si="51"/>
        <v>519M</v>
      </c>
      <c r="AB522" s="45">
        <f>_xll.qlCalendarAdvance(calendar,$AB$3,AA522,,,trigger)</f>
        <v>58077</v>
      </c>
      <c r="AC522" s="45">
        <f>_xll.qlInterestRateIndexMaturity($W$9,AB522,trigger)</f>
        <v>58258</v>
      </c>
      <c r="AD522" s="49">
        <f>_xll.qlTenorBasisValue($W$17,AB522,_xll.ohTrigger(trigger,$W$24))</f>
        <v>1.8152540118228049E-4</v>
      </c>
      <c r="AE522" s="49">
        <f>_xll.qlTenorBasisForwardRate($W$17,AB522,_xll.ohTrigger(trigger,$W$24))</f>
        <v>1.1760416331602585E-2</v>
      </c>
      <c r="AF522" s="49">
        <f>_xll.qlTenorBasisForwardRate2($W$17,AB522,AC522,_xll.ohTrigger(trigger,$W$24))</f>
        <v>1.1760416331602585E-2</v>
      </c>
      <c r="AG522" s="49">
        <f>_xll.qlIndexFixing($W$9,_xll.qlInterestRateIndexFixingDate($W$9,AB522,trigger),TRUE,trigger)</f>
        <v>1.2504635585870486E-2</v>
      </c>
      <c r="AH522" s="52">
        <f t="shared" si="48"/>
        <v>-7.4421925426790096</v>
      </c>
      <c r="AI522" s="52">
        <f t="shared" si="49"/>
        <v>1.0632817098717871</v>
      </c>
      <c r="BG522" s="102">
        <f>_xll.qlCalendarAdvance(calendar,BG521,"1D",,,trigger)</f>
        <v>43014</v>
      </c>
      <c r="BH522" s="71">
        <f>_xll.qlTenorBasisForwardRate($W$17,BG522,_xll.ohTrigger(trigger,$W$24))</f>
        <v>1.9805913933699385E-3</v>
      </c>
      <c r="BI522" s="71">
        <f>_xll.qlTenorBasisForwardRate($W$17,BG522,_xll.ohTrigger(trigger,$W$24))*_xll.qlInterpolationInterpolate($AI$1,BG522,,trigger)</f>
        <v>2.026225163336105E-3</v>
      </c>
      <c r="BJ522" s="71">
        <f>_xll.qlIndexFixing($W$9,_xll.qlInterestRateIndexFixingDate($W$9,BG522,trigger),TRUE,trigger)</f>
        <v>2.0262604151579386E-3</v>
      </c>
      <c r="BK522" s="1">
        <f t="shared" si="52"/>
        <v>3.5251821833576918E-8</v>
      </c>
    </row>
    <row r="523" spans="26:63" x14ac:dyDescent="0.2">
      <c r="Z523" s="1">
        <f t="shared" si="50"/>
        <v>520</v>
      </c>
      <c r="AA523" s="44" t="str">
        <f t="shared" si="51"/>
        <v>520M</v>
      </c>
      <c r="AB523" s="45">
        <f>_xll.qlCalendarAdvance(calendar,$AB$3,AA523,,,trigger)</f>
        <v>58109</v>
      </c>
      <c r="AC523" s="45">
        <f>_xll.qlInterestRateIndexMaturity($W$9,AB523,trigger)</f>
        <v>58291</v>
      </c>
      <c r="AD523" s="49">
        <f>_xll.qlTenorBasisValue($W$17,AB523,_xll.ohTrigger(trigger,$W$24))</f>
        <v>1.813701148208134E-4</v>
      </c>
      <c r="AE523" s="49">
        <f>_xll.qlTenorBasisForwardRate($W$17,AB523,_xll.ohTrigger(trigger,$W$24))</f>
        <v>1.1727996505937069E-2</v>
      </c>
      <c r="AF523" s="49">
        <f>_xll.qlTenorBasisForwardRate2($W$17,AB523,AC523,_xll.ohTrigger(trigger,$W$24))</f>
        <v>1.1727996505937069E-2</v>
      </c>
      <c r="AG523" s="49">
        <f>_xll.qlIndexFixing($W$9,_xll.qlInterestRateIndexFixingDate($W$9,AB523,trigger),TRUE,trigger)</f>
        <v>1.2453391479418272E-2</v>
      </c>
      <c r="AH523" s="52">
        <f t="shared" si="48"/>
        <v>-7.2539497348120268</v>
      </c>
      <c r="AI523" s="52">
        <f t="shared" si="49"/>
        <v>1.0618515680077143</v>
      </c>
      <c r="BG523" s="102">
        <f>_xll.qlCalendarAdvance(calendar,BG522,"1D",,,trigger)</f>
        <v>43017</v>
      </c>
      <c r="BH523" s="71">
        <f>_xll.qlTenorBasisForwardRate($W$17,BG523,_xll.ohTrigger(trigger,$W$24))</f>
        <v>1.9991063088309457E-3</v>
      </c>
      <c r="BI523" s="71">
        <f>_xll.qlTenorBasisForwardRate($W$17,BG523,_xll.ohTrigger(trigger,$W$24))*_xll.qlInterpolationInterpolate($AI$1,BG523,,trigger)</f>
        <v>2.047073849109772E-3</v>
      </c>
      <c r="BJ523" s="71">
        <f>_xll.qlIndexFixing($W$9,_xll.qlInterestRateIndexFixingDate($W$9,BG523,trigger),TRUE,trigger)</f>
        <v>2.0473369756833673E-3</v>
      </c>
      <c r="BK523" s="1">
        <f t="shared" si="52"/>
        <v>2.6312657359526745E-7</v>
      </c>
    </row>
    <row r="524" spans="26:63" x14ac:dyDescent="0.2">
      <c r="Z524" s="1">
        <f t="shared" si="50"/>
        <v>521</v>
      </c>
      <c r="AA524" s="44" t="str">
        <f t="shared" si="51"/>
        <v>521M</v>
      </c>
      <c r="AB524" s="45">
        <f>_xll.qlCalendarAdvance(calendar,$AB$3,AA524,,,trigger)</f>
        <v>58137</v>
      </c>
      <c r="AC524" s="45">
        <f>_xll.qlInterestRateIndexMaturity($W$9,AB524,trigger)</f>
        <v>58321</v>
      </c>
      <c r="AD524" s="49">
        <f>_xll.qlTenorBasisValue($W$17,AB524,_xll.ohTrigger(trigger,$W$24))</f>
        <v>1.8123611331442741E-4</v>
      </c>
      <c r="AE524" s="49">
        <f>_xll.qlTenorBasisForwardRate($W$17,AB524,_xll.ohTrigger(trigger,$W$24))</f>
        <v>1.1700043881009885E-2</v>
      </c>
      <c r="AF524" s="49">
        <f>_xll.qlTenorBasisForwardRate2($W$17,AB524,AC524,_xll.ohTrigger(trigger,$W$24))</f>
        <v>1.1700043881009885E-2</v>
      </c>
      <c r="AG524" s="49">
        <f>_xll.qlIndexFixing($W$9,_xll.qlInterestRateIndexFixingDate($W$9,AB524,trigger),TRUE,trigger)</f>
        <v>1.2407319944711236E-2</v>
      </c>
      <c r="AH524" s="52">
        <f t="shared" si="48"/>
        <v>-7.0727606370135119</v>
      </c>
      <c r="AI524" s="52">
        <f t="shared" si="49"/>
        <v>1.0604507188942529</v>
      </c>
      <c r="BG524" s="102">
        <f>_xll.qlCalendarAdvance(calendar,BG523,"1D",,,trigger)</f>
        <v>43018</v>
      </c>
      <c r="BH524" s="71">
        <f>_xll.qlTenorBasisForwardRate($W$17,BG524,_xll.ohTrigger(trigger,$W$24))</f>
        <v>2.0052919463601666E-3</v>
      </c>
      <c r="BI524" s="71">
        <f>_xll.qlTenorBasisForwardRate($W$17,BG524,_xll.ohTrigger(trigger,$W$24))*_xll.qlInterpolationInterpolate($AI$1,BG524,,trigger)</f>
        <v>2.0540456008775695E-3</v>
      </c>
      <c r="BJ524" s="71">
        <f>_xll.qlIndexFixing($W$9,_xll.qlInterestRateIndexFixingDate($W$9,BG524,trigger),TRUE,trigger)</f>
        <v>2.0543739081802935E-3</v>
      </c>
      <c r="BK524" s="1">
        <f t="shared" si="52"/>
        <v>3.2830730272402631E-7</v>
      </c>
    </row>
    <row r="525" spans="26:63" x14ac:dyDescent="0.2">
      <c r="Z525" s="1">
        <f t="shared" si="50"/>
        <v>522</v>
      </c>
      <c r="AA525" s="44" t="str">
        <f t="shared" si="51"/>
        <v>522M</v>
      </c>
      <c r="AB525" s="45">
        <f>_xll.qlCalendarAdvance(calendar,$AB$3,AA525,,,trigger)</f>
        <v>58167</v>
      </c>
      <c r="AC525" s="45">
        <f>_xll.qlInterestRateIndexMaturity($W$9,AB525,trigger)</f>
        <v>58350</v>
      </c>
      <c r="AD525" s="49">
        <f>_xll.qlTenorBasisValue($W$17,AB525,_xll.ohTrigger(trigger,$W$24))</f>
        <v>1.8109445507594321E-4</v>
      </c>
      <c r="AE525" s="49">
        <f>_xll.qlTenorBasisForwardRate($W$17,AB525,_xll.ohTrigger(trigger,$W$24))</f>
        <v>1.1671728000150566E-2</v>
      </c>
      <c r="AF525" s="49">
        <f>_xll.qlTenorBasisForwardRate2($W$17,AB525,AC525,_xll.ohTrigger(trigger,$W$24))</f>
        <v>1.1671728000150566E-2</v>
      </c>
      <c r="AG525" s="49">
        <f>_xll.qlIndexFixing($W$9,_xll.qlInterestRateIndexFixingDate($W$9,AB525,trigger),TRUE,trigger)</f>
        <v>1.2359282138688699E-2</v>
      </c>
      <c r="AH525" s="52">
        <f t="shared" si="48"/>
        <v>-6.8755413853813234</v>
      </c>
      <c r="AI525" s="52">
        <f t="shared" si="49"/>
        <v>1.0589076560496666</v>
      </c>
      <c r="BG525" s="102">
        <f>_xll.qlCalendarAdvance(calendar,BG524,"1D",,,trigger)</f>
        <v>43019</v>
      </c>
      <c r="BH525" s="71">
        <f>_xll.qlTenorBasisForwardRate($W$17,BG525,_xll.ohTrigger(trigger,$W$24))</f>
        <v>2.0114845555965553E-3</v>
      </c>
      <c r="BI525" s="71">
        <f>_xll.qlTenorBasisForwardRate($W$17,BG525,_xll.ohTrigger(trigger,$W$24))*_xll.qlInterpolationInterpolate($AI$1,BG525,,trigger)</f>
        <v>2.0610284301973906E-3</v>
      </c>
      <c r="BJ525" s="71">
        <f>_xll.qlIndexFixing($W$9,_xll.qlInterestRateIndexFixingDate($W$9,BG525,trigger),TRUE,trigger)</f>
        <v>2.0614164875614989E-3</v>
      </c>
      <c r="BK525" s="1">
        <f t="shared" si="52"/>
        <v>3.8805736410829281E-7</v>
      </c>
    </row>
    <row r="526" spans="26:63" x14ac:dyDescent="0.2">
      <c r="Z526" s="1">
        <f t="shared" si="50"/>
        <v>523</v>
      </c>
      <c r="AA526" s="44" t="str">
        <f t="shared" si="51"/>
        <v>523M</v>
      </c>
      <c r="AB526" s="45">
        <f>_xll.qlCalendarAdvance(calendar,$AB$3,AA526,,,trigger)</f>
        <v>58197</v>
      </c>
      <c r="AC526" s="45">
        <f>_xll.qlInterestRateIndexMaturity($W$9,AB526,trigger)</f>
        <v>58382</v>
      </c>
      <c r="AD526" s="49">
        <f>_xll.qlTenorBasisValue($W$17,AB526,_xll.ohTrigger(trigger,$W$24))</f>
        <v>1.8095475152836985E-4</v>
      </c>
      <c r="AE526" s="49">
        <f>_xll.qlTenorBasisForwardRate($W$17,AB526,_xll.ohTrigger(trigger,$W$24))</f>
        <v>1.1643392962024416E-2</v>
      </c>
      <c r="AF526" s="49">
        <f>_xll.qlTenorBasisForwardRate2($W$17,AB526,AC526,_xll.ohTrigger(trigger,$W$24))</f>
        <v>1.1643392962024416E-2</v>
      </c>
      <c r="AG526" s="49">
        <f>_xll.qlIndexFixing($W$9,_xll.qlInterestRateIndexFixingDate($W$9,AB526,trigger),TRUE,trigger)</f>
        <v>1.2308812420733461E-2</v>
      </c>
      <c r="AH526" s="52">
        <f t="shared" si="48"/>
        <v>-6.6541945870904513</v>
      </c>
      <c r="AI526" s="52">
        <f t="shared" si="49"/>
        <v>1.0571499614312896</v>
      </c>
      <c r="BG526" s="102">
        <f>_xll.qlCalendarAdvance(calendar,BG525,"1D",,,trigger)</f>
        <v>43020</v>
      </c>
      <c r="BH526" s="71">
        <f>_xll.qlTenorBasisForwardRate($W$17,BG526,_xll.ohTrigger(trigger,$W$24))</f>
        <v>2.0176841198497261E-3</v>
      </c>
      <c r="BI526" s="71">
        <f>_xll.qlTenorBasisForwardRate($W$17,BG526,_xll.ohTrigger(trigger,$W$24))*_xll.qlInterpolationInterpolate($AI$1,BG526,,trigger)</f>
        <v>2.0680223266135644E-3</v>
      </c>
      <c r="BJ526" s="71">
        <f>_xll.qlIndexFixing($W$9,_xll.qlInterestRateIndexFixingDate($W$9,BG526,trigger),TRUE,trigger)</f>
        <v>2.0684646782611468E-3</v>
      </c>
      <c r="BK526" s="1">
        <f t="shared" si="52"/>
        <v>4.423516475823841E-7</v>
      </c>
    </row>
    <row r="527" spans="26:63" x14ac:dyDescent="0.2">
      <c r="Z527" s="1">
        <f t="shared" si="50"/>
        <v>524</v>
      </c>
      <c r="AA527" s="44" t="str">
        <f t="shared" si="51"/>
        <v>524M</v>
      </c>
      <c r="AB527" s="45">
        <f>_xll.qlCalendarAdvance(calendar,$AB$3,AA527,,,trigger)</f>
        <v>58228</v>
      </c>
      <c r="AC527" s="45">
        <f>_xll.qlInterestRateIndexMaturity($W$9,AB527,trigger)</f>
        <v>58411</v>
      </c>
      <c r="AD527" s="49">
        <f>_xll.qlTenorBasisValue($W$17,AB527,_xll.ohTrigger(trigger,$W$24))</f>
        <v>1.808124166773379E-4</v>
      </c>
      <c r="AE527" s="49">
        <f>_xll.qlTenorBasisForwardRate($W$17,AB527,_xll.ohTrigger(trigger,$W$24))</f>
        <v>1.1615972517462965E-2</v>
      </c>
      <c r="AF527" s="49">
        <f>_xll.qlTenorBasisForwardRate2($W$17,AB527,AC527,_xll.ohTrigger(trigger,$W$24))</f>
        <v>1.1615972517462965E-2</v>
      </c>
      <c r="AG527" s="49">
        <f>_xll.qlIndexFixing($W$9,_xll.qlInterestRateIndexFixingDate($W$9,AB527,trigger),TRUE,trigger)</f>
        <v>1.2258592069782637E-2</v>
      </c>
      <c r="AH527" s="52">
        <f t="shared" si="48"/>
        <v>-6.4261955231967143</v>
      </c>
      <c r="AI527" s="52">
        <f t="shared" si="49"/>
        <v>1.0553220620446186</v>
      </c>
      <c r="BG527" s="102">
        <f>_xll.qlCalendarAdvance(calendar,BG526,"1D",,,trigger)</f>
        <v>43021</v>
      </c>
      <c r="BH527" s="71">
        <f>_xll.qlTenorBasisForwardRate($W$17,BG527,_xll.ohTrigger(trigger,$W$24))</f>
        <v>2.0238906224288545E-3</v>
      </c>
      <c r="BI527" s="71">
        <f>_xll.qlTenorBasisForwardRate($W$17,BG527,_xll.ohTrigger(trigger,$W$24))*_xll.qlInterpolationInterpolate($AI$1,BG527,,trigger)</f>
        <v>2.0750272796487392E-3</v>
      </c>
      <c r="BJ527" s="71">
        <f>_xll.qlIndexFixing($W$9,_xll.qlInterestRateIndexFixingDate($W$9,BG527,trigger),TRUE,trigger)</f>
        <v>2.0755184447116453E-3</v>
      </c>
      <c r="BK527" s="1">
        <f t="shared" si="52"/>
        <v>4.9116506290608486E-7</v>
      </c>
    </row>
    <row r="528" spans="26:63" x14ac:dyDescent="0.2">
      <c r="Z528" s="1">
        <f t="shared" si="50"/>
        <v>525</v>
      </c>
      <c r="AA528" s="44" t="str">
        <f t="shared" si="51"/>
        <v>525M</v>
      </c>
      <c r="AB528" s="45">
        <f>_xll.qlCalendarAdvance(calendar,$AB$3,AA528,,,trigger)</f>
        <v>58258</v>
      </c>
      <c r="AC528" s="45">
        <f>_xll.qlInterestRateIndexMaturity($W$9,AB528,trigger)</f>
        <v>58442</v>
      </c>
      <c r="AD528" s="49">
        <f>_xll.qlTenorBasisValue($W$17,AB528,_xll.ohTrigger(trigger,$W$24))</f>
        <v>1.8067660664904692E-4</v>
      </c>
      <c r="AE528" s="49">
        <f>_xll.qlTenorBasisForwardRate($W$17,AB528,_xll.ohTrigger(trigger,$W$24))</f>
        <v>1.1589509477930245E-2</v>
      </c>
      <c r="AF528" s="49">
        <f>_xll.qlTenorBasisForwardRate2($W$17,AB528,AC528,_xll.ohTrigger(trigger,$W$24))</f>
        <v>1.1589509477930245E-2</v>
      </c>
      <c r="AG528" s="49">
        <f>_xll.qlIndexFixing($W$9,_xll.qlInterestRateIndexFixingDate($W$9,AB528,trigger),TRUE,trigger)</f>
        <v>1.2207538889081255E-2</v>
      </c>
      <c r="AH528" s="52">
        <f t="shared" si="48"/>
        <v>-6.1802941115100989</v>
      </c>
      <c r="AI528" s="52">
        <f t="shared" si="49"/>
        <v>1.053326623730531</v>
      </c>
      <c r="BG528" s="102">
        <f>_xll.qlCalendarAdvance(calendar,BG527,"1D",,,trigger)</f>
        <v>43024</v>
      </c>
      <c r="BH528" s="71">
        <f>_xll.qlTenorBasisForwardRate($W$17,BG528,_xll.ohTrigger(trigger,$W$24))</f>
        <v>2.0425515931926591E-3</v>
      </c>
      <c r="BI528" s="71">
        <f>_xll.qlTenorBasisForwardRate($W$17,BG528,_xll.ohTrigger(trigger,$W$24))*_xll.qlInterpolationInterpolate($AI$1,BG528,,trigger)</f>
        <v>2.0961083733546547E-3</v>
      </c>
      <c r="BJ528" s="71">
        <f>_xll.qlIndexFixing($W$9,_xll.qlInterestRateIndexFixingDate($W$9,BG528,trigger),TRUE,trigger)</f>
        <v>2.0967128428892373E-3</v>
      </c>
      <c r="BK528" s="1">
        <f t="shared" si="52"/>
        <v>6.0446953458262453E-7</v>
      </c>
    </row>
    <row r="529" spans="26:63" x14ac:dyDescent="0.2">
      <c r="Z529" s="1">
        <f t="shared" si="50"/>
        <v>526</v>
      </c>
      <c r="AA529" s="44" t="str">
        <f t="shared" si="51"/>
        <v>526M</v>
      </c>
      <c r="AB529" s="45">
        <f>_xll.qlCalendarAdvance(calendar,$AB$3,AA529,,,trigger)</f>
        <v>58291</v>
      </c>
      <c r="AC529" s="45">
        <f>_xll.qlInterestRateIndexMaturity($W$9,AB529,trigger)</f>
        <v>58475</v>
      </c>
      <c r="AD529" s="49">
        <f>_xll.qlTenorBasisValue($W$17,AB529,_xll.ohTrigger(trigger,$W$24))</f>
        <v>1.8052938107310058E-4</v>
      </c>
      <c r="AE529" s="49">
        <f>_xll.qlTenorBasisForwardRate($W$17,AB529,_xll.ohTrigger(trigger,$W$24))</f>
        <v>1.1561583393746433E-2</v>
      </c>
      <c r="AF529" s="49">
        <f>_xll.qlTenorBasisForwardRate2($W$17,AB529,AC529,_xll.ohTrigger(trigger,$W$24))</f>
        <v>1.1561583393746433E-2</v>
      </c>
      <c r="AG529" s="49">
        <f>_xll.qlIndexFixing($W$9,_xll.qlInterestRateIndexFixingDate($W$9,AB529,trigger),TRUE,trigger)</f>
        <v>1.2151402784994348E-2</v>
      </c>
      <c r="AH529" s="52">
        <f t="shared" si="48"/>
        <v>-5.8981939124791438</v>
      </c>
      <c r="AI529" s="52">
        <f t="shared" si="49"/>
        <v>1.0510154510122673</v>
      </c>
      <c r="BG529" s="102">
        <f>_xll.qlCalendarAdvance(calendar,BG528,"1D",,,trigger)</f>
        <v>43025</v>
      </c>
      <c r="BH529" s="71">
        <f>_xll.qlTenorBasisForwardRate($W$17,BG529,_xll.ohTrigger(trigger,$W$24))</f>
        <v>2.0487856821427776E-3</v>
      </c>
      <c r="BI529" s="71">
        <f>_xll.qlTenorBasisForwardRate($W$17,BG529,_xll.ohTrigger(trigger,$W$24))*_xll.qlInterpolationInterpolate($AI$1,BG529,,trigger)</f>
        <v>2.1031574476424422E-3</v>
      </c>
      <c r="BJ529" s="71">
        <f>_xll.qlIndexFixing($W$9,_xll.qlInterestRateIndexFixingDate($W$9,BG529,trigger),TRUE,trigger)</f>
        <v>2.1037885566628149E-3</v>
      </c>
      <c r="BK529" s="1">
        <f t="shared" si="52"/>
        <v>6.3110902037265965E-7</v>
      </c>
    </row>
    <row r="530" spans="26:63" x14ac:dyDescent="0.2">
      <c r="Z530" s="1">
        <f t="shared" si="50"/>
        <v>527</v>
      </c>
      <c r="AA530" s="44" t="str">
        <f t="shared" si="51"/>
        <v>527M</v>
      </c>
      <c r="AB530" s="45">
        <f>_xll.qlCalendarAdvance(calendar,$AB$3,AA530,,,trigger)</f>
        <v>58320</v>
      </c>
      <c r="AC530" s="45">
        <f>_xll.qlInterestRateIndexMaturity($W$9,AB530,trigger)</f>
        <v>58502</v>
      </c>
      <c r="AD530" s="49">
        <f>_xll.qlTenorBasisValue($W$17,AB530,_xll.ohTrigger(trigger,$W$24))</f>
        <v>1.8040184791560216E-4</v>
      </c>
      <c r="AE530" s="49">
        <f>_xll.qlTenorBasisForwardRate($W$17,AB530,_xll.ohTrigger(trigger,$W$24))</f>
        <v>1.1538250627131865E-2</v>
      </c>
      <c r="AF530" s="49">
        <f>_xll.qlTenorBasisForwardRate2($W$17,AB530,AC530,_xll.ohTrigger(trigger,$W$24))</f>
        <v>1.1538250627131865E-2</v>
      </c>
      <c r="AG530" s="49">
        <f>_xll.qlIndexFixing($W$9,_xll.qlInterestRateIndexFixingDate($W$9,AB530,trigger),TRUE,trigger)</f>
        <v>1.2102826397870685E-2</v>
      </c>
      <c r="AH530" s="52">
        <f t="shared" si="48"/>
        <v>-5.6457577073881948</v>
      </c>
      <c r="AI530" s="52">
        <f t="shared" si="49"/>
        <v>1.0489307945358055</v>
      </c>
      <c r="BG530" s="102">
        <f>_xll.qlCalendarAdvance(calendar,BG529,"1D",,,trigger)</f>
        <v>43026</v>
      </c>
      <c r="BH530" s="71">
        <f>_xll.qlTenorBasisForwardRate($W$17,BG530,_xll.ohTrigger(trigger,$W$24))</f>
        <v>2.0550266259458448E-3</v>
      </c>
      <c r="BI530" s="71">
        <f>_xll.qlTenorBasisForwardRate($W$17,BG530,_xll.ohTrigger(trigger,$W$24))*_xll.qlInterpolationInterpolate($AI$1,BG530,,trigger)</f>
        <v>2.1102175258245976E-3</v>
      </c>
      <c r="BJ530" s="71">
        <f>_xll.qlIndexFixing($W$9,_xll.qlInterestRateIndexFixingDate($W$9,BG530,trigger),TRUE,trigger)</f>
        <v>2.1108696683444475E-3</v>
      </c>
      <c r="BK530" s="1">
        <f t="shared" si="52"/>
        <v>6.5214251984994573E-7</v>
      </c>
    </row>
    <row r="531" spans="26:63" x14ac:dyDescent="0.2">
      <c r="Z531" s="1">
        <f t="shared" si="50"/>
        <v>528</v>
      </c>
      <c r="AA531" s="44" t="str">
        <f t="shared" si="51"/>
        <v>528M</v>
      </c>
      <c r="AB531" s="45">
        <f>_xll.qlCalendarAdvance(calendar,$AB$3,AA531,,,trigger)</f>
        <v>58350</v>
      </c>
      <c r="AC531" s="45">
        <f>_xll.qlInterestRateIndexMaturity($W$9,AB531,trigger)</f>
        <v>58533</v>
      </c>
      <c r="AD531" s="49">
        <f>_xll.qlTenorBasisValue($W$17,AB531,_xll.ohTrigger(trigger,$W$24))</f>
        <v>1.80271710062809E-4</v>
      </c>
      <c r="AE531" s="49">
        <f>_xll.qlTenorBasisForwardRate($W$17,AB531,_xll.ohTrigger(trigger,$W$24))</f>
        <v>1.1514264095822744E-2</v>
      </c>
      <c r="AF531" s="49">
        <f>_xll.qlTenorBasisForwardRate2($W$17,AB531,AC531,_xll.ohTrigger(trigger,$W$24))</f>
        <v>1.1514264095822744E-2</v>
      </c>
      <c r="AG531" s="49">
        <f>_xll.qlIndexFixing($W$9,_xll.qlInterestRateIndexFixingDate($W$9,AB531,trigger),TRUE,trigger)</f>
        <v>1.2049940532290108E-2</v>
      </c>
      <c r="AH531" s="52">
        <f t="shared" si="48"/>
        <v>-5.3567643646736451</v>
      </c>
      <c r="AI531" s="52">
        <f t="shared" si="49"/>
        <v>1.0465228547833727</v>
      </c>
      <c r="BG531" s="102">
        <f>_xll.qlCalendarAdvance(calendar,BG530,"1D",,,trigger)</f>
        <v>43027</v>
      </c>
      <c r="BH531" s="71">
        <f>_xll.qlTenorBasisForwardRate($W$17,BG531,_xll.ohTrigger(trigger,$W$24))</f>
        <v>2.0612744079062054E-3</v>
      </c>
      <c r="BI531" s="71">
        <f>_xll.qlTenorBasisForwardRate($W$17,BG531,_xll.ohTrigger(trigger,$W$24))*_xll.qlInterpolationInterpolate($AI$1,BG531,,trigger)</f>
        <v>2.1172885972914027E-3</v>
      </c>
      <c r="BJ531" s="71">
        <f>_xll.qlIndexFixing($W$9,_xll.qlInterestRateIndexFixingDate($W$9,BG531,trigger),TRUE,trigger)</f>
        <v>2.1179561423647852E-3</v>
      </c>
      <c r="BK531" s="1">
        <f t="shared" si="52"/>
        <v>6.6754507338246533E-7</v>
      </c>
    </row>
    <row r="532" spans="26:63" x14ac:dyDescent="0.2">
      <c r="Z532" s="1">
        <f t="shared" si="50"/>
        <v>529</v>
      </c>
      <c r="AA532" s="44" t="str">
        <f t="shared" si="51"/>
        <v>529M</v>
      </c>
      <c r="AB532" s="45">
        <f>_xll.qlCalendarAdvance(calendar,$AB$3,AA532,,,trigger)</f>
        <v>58382</v>
      </c>
      <c r="AC532" s="45">
        <f>_xll.qlInterestRateIndexMaturity($W$9,AB532,trigger)</f>
        <v>58564</v>
      </c>
      <c r="AD532" s="49">
        <f>_xll.qlTenorBasisValue($W$17,AB532,_xll.ohTrigger(trigger,$W$24))</f>
        <v>1.8013487864644245E-4</v>
      </c>
      <c r="AE532" s="49">
        <f>_xll.qlTenorBasisForwardRate($W$17,AB532,_xll.ohTrigger(trigger,$W$24))</f>
        <v>1.148997112175062E-2</v>
      </c>
      <c r="AF532" s="49">
        <f>_xll.qlTenorBasisForwardRate2($W$17,AB532,AC532,_xll.ohTrigger(trigger,$W$24))</f>
        <v>1.148997112175062E-2</v>
      </c>
      <c r="AG532" s="49">
        <f>_xll.qlIndexFixing($W$9,_xll.qlInterestRateIndexFixingDate($W$9,AB532,trigger),TRUE,trigger)</f>
        <v>1.1994286131502089E-2</v>
      </c>
      <c r="AH532" s="52">
        <f t="shared" si="48"/>
        <v>-5.0431500975146868</v>
      </c>
      <c r="AI532" s="52">
        <f t="shared" si="49"/>
        <v>1.0438917560721102</v>
      </c>
      <c r="BG532" s="102">
        <f>_xll.qlCalendarAdvance(calendar,BG531,"1D",,,trigger)</f>
        <v>43028</v>
      </c>
      <c r="BH532" s="71">
        <f>_xll.qlTenorBasisForwardRate($W$17,BG532,_xll.ohTrigger(trigger,$W$24))</f>
        <v>2.0675290113238111E-3</v>
      </c>
      <c r="BI532" s="71">
        <f>_xll.qlTenorBasisForwardRate($W$17,BG532,_xll.ohTrigger(trigger,$W$24))*_xll.qlInterpolationInterpolate($AI$1,BG532,,trigger)</f>
        <v>2.1243706514073885E-3</v>
      </c>
      <c r="BJ532" s="71">
        <f>_xll.qlIndexFixing($W$9,_xll.qlInterestRateIndexFixingDate($W$9,BG532,trigger),TRUE,trigger)</f>
        <v>2.1250479431531603E-3</v>
      </c>
      <c r="BK532" s="1">
        <f t="shared" si="52"/>
        <v>6.7729174577178114E-7</v>
      </c>
    </row>
    <row r="533" spans="26:63" x14ac:dyDescent="0.2">
      <c r="Z533" s="1">
        <f t="shared" si="50"/>
        <v>530</v>
      </c>
      <c r="AA533" s="44" t="str">
        <f t="shared" si="51"/>
        <v>530M</v>
      </c>
      <c r="AB533" s="45">
        <f>_xll.qlCalendarAdvance(calendar,$AB$3,AA533,,,trigger)</f>
        <v>58411</v>
      </c>
      <c r="AC533" s="45">
        <f>_xll.qlInterestRateIndexMaturity($W$9,AB533,trigger)</f>
        <v>58594</v>
      </c>
      <c r="AD533" s="49">
        <f>_xll.qlTenorBasisValue($W$17,AB533,_xll.ohTrigger(trigger,$W$24))</f>
        <v>1.8001261846705094E-4</v>
      </c>
      <c r="AE533" s="49">
        <f>_xll.qlTenorBasisForwardRate($W$17,AB533,_xll.ohTrigger(trigger,$W$24))</f>
        <v>1.1468420592794924E-2</v>
      </c>
      <c r="AF533" s="49">
        <f>_xll.qlTenorBasisForwardRate2($W$17,AB533,AC533,_xll.ohTrigger(trigger,$W$24))</f>
        <v>1.1468420592794924E-2</v>
      </c>
      <c r="AG533" s="49">
        <f>_xll.qlIndexFixing($W$9,_xll.qlInterestRateIndexFixingDate($W$9,AB533,trigger),TRUE,trigger)</f>
        <v>1.1941933953811424E-2</v>
      </c>
      <c r="AH533" s="52">
        <f t="shared" si="48"/>
        <v>-4.735133610164997</v>
      </c>
      <c r="AI533" s="52">
        <f t="shared" si="49"/>
        <v>1.0412884544288501</v>
      </c>
      <c r="BG533" s="102">
        <f>_xll.qlCalendarAdvance(calendar,BG532,"1D",,,trigger)</f>
        <v>43031</v>
      </c>
      <c r="BH533" s="71">
        <f>_xll.qlTenorBasisForwardRate($W$17,BG533,_xll.ohTrigger(trigger,$W$24))</f>
        <v>2.0863335833226945E-3</v>
      </c>
      <c r="BI533" s="71">
        <f>_xll.qlTenorBasisForwardRate($W$17,BG533,_xll.ohTrigger(trigger,$W$24))*_xll.qlInterpolationInterpolate($AI$1,BG533,,trigger)</f>
        <v>2.1456826029802641E-3</v>
      </c>
      <c r="BJ533" s="71">
        <f>_xll.qlIndexFixing($W$9,_xll.qlInterestRateIndexFixingDate($W$9,BG533,trigger),TRUE,trigger)</f>
        <v>2.146354950416764E-3</v>
      </c>
      <c r="BK533" s="1">
        <f t="shared" si="52"/>
        <v>6.723474364998816E-7</v>
      </c>
    </row>
    <row r="534" spans="26:63" x14ac:dyDescent="0.2">
      <c r="Z534" s="1">
        <f t="shared" si="50"/>
        <v>531</v>
      </c>
      <c r="AA534" s="44" t="str">
        <f t="shared" si="51"/>
        <v>531M</v>
      </c>
      <c r="AB534" s="45">
        <f>_xll.qlCalendarAdvance(calendar,$AB$3,AA534,,,trigger)</f>
        <v>58442</v>
      </c>
      <c r="AC534" s="45">
        <f>_xll.qlInterestRateIndexMaturity($W$9,AB534,trigger)</f>
        <v>58624</v>
      </c>
      <c r="AD534" s="49">
        <f>_xll.qlTenorBasisValue($W$17,AB534,_xll.ohTrigger(trigger,$W$24))</f>
        <v>1.798837341537811E-4</v>
      </c>
      <c r="AE534" s="49">
        <f>_xll.qlTenorBasisForwardRate($W$17,AB534,_xll.ohTrigger(trigger,$W$24))</f>
        <v>1.1446579776201444E-2</v>
      </c>
      <c r="AF534" s="49">
        <f>_xll.qlTenorBasisForwardRate2($W$17,AB534,AC534,_xll.ohTrigger(trigger,$W$24))</f>
        <v>1.1446579776201444E-2</v>
      </c>
      <c r="AG534" s="49">
        <f>_xll.qlIndexFixing($W$9,_xll.qlInterestRateIndexFixingDate($W$9,AB534,trigger),TRUE,trigger)</f>
        <v>1.1886814969499846E-2</v>
      </c>
      <c r="AH534" s="52">
        <f t="shared" si="48"/>
        <v>-4.4023519329840219</v>
      </c>
      <c r="AI534" s="52">
        <f t="shared" si="49"/>
        <v>1.0384599768582135</v>
      </c>
      <c r="BG534" s="102">
        <f>_xll.qlCalendarAdvance(calendar,BG533,"1D",,,trigger)</f>
        <v>43032</v>
      </c>
      <c r="BH534" s="71">
        <f>_xll.qlTenorBasisForwardRate($W$17,BG534,_xll.ohTrigger(trigger,$W$24))</f>
        <v>2.0926153055644092E-3</v>
      </c>
      <c r="BI534" s="71">
        <f>_xll.qlTenorBasisForwardRate($W$17,BG534,_xll.ohTrigger(trigger,$W$24))*_xll.qlInterpolationInterpolate($AI$1,BG534,,trigger)</f>
        <v>2.1528084809089121E-3</v>
      </c>
      <c r="BJ534" s="71">
        <f>_xll.qlIndexFixing($W$9,_xll.qlInterestRateIndexFixingDate($W$9,BG534,trigger),TRUE,trigger)</f>
        <v>2.1534677025653467E-3</v>
      </c>
      <c r="BK534" s="1">
        <f t="shared" si="52"/>
        <v>6.5922165643460262E-7</v>
      </c>
    </row>
    <row r="535" spans="26:63" x14ac:dyDescent="0.2">
      <c r="Z535" s="1">
        <f t="shared" si="50"/>
        <v>532</v>
      </c>
      <c r="AA535" s="44" t="str">
        <f t="shared" si="51"/>
        <v>532M</v>
      </c>
      <c r="AB535" s="45">
        <f>_xll.qlCalendarAdvance(calendar,$AB$3,AA535,,,trigger)</f>
        <v>58473</v>
      </c>
      <c r="AC535" s="45">
        <f>_xll.qlInterestRateIndexMaturity($W$9,AB535,trigger)</f>
        <v>58655</v>
      </c>
      <c r="AD535" s="49">
        <f>_xll.qlTenorBasisValue($W$17,AB535,_xll.ohTrigger(trigger,$W$24))</f>
        <v>1.7975669211886785E-4</v>
      </c>
      <c r="AE535" s="49">
        <f>_xll.qlTenorBasisForwardRate($W$17,AB535,_xll.ohTrigger(trigger,$W$24))</f>
        <v>1.1425461881112551E-2</v>
      </c>
      <c r="AF535" s="49">
        <f>_xll.qlTenorBasisForwardRate2($W$17,AB535,AC535,_xll.ohTrigger(trigger,$W$24))</f>
        <v>1.1425461881112551E-2</v>
      </c>
      <c r="AG535" s="49">
        <f>_xll.qlIndexFixing($W$9,_xll.qlInterestRateIndexFixingDate($W$9,AB535,trigger),TRUE,trigger)</f>
        <v>1.1830343736963093E-2</v>
      </c>
      <c r="AH535" s="52">
        <f t="shared" si="48"/>
        <v>-4.0488185585054248</v>
      </c>
      <c r="AI535" s="52">
        <f t="shared" si="49"/>
        <v>1.0354368042240685</v>
      </c>
      <c r="BG535" s="102">
        <f>_xll.qlCalendarAdvance(calendar,BG534,"1D",,,trigger)</f>
        <v>43033</v>
      </c>
      <c r="BH535" s="71">
        <f>_xll.qlTenorBasisForwardRate($W$17,BG535,_xll.ohTrigger(trigger,$W$24))</f>
        <v>2.0989037657556634E-3</v>
      </c>
      <c r="BI535" s="71">
        <f>_xll.qlTenorBasisForwardRate($W$17,BG535,_xll.ohTrigger(trigger,$W$24))*_xll.qlInterpolationInterpolate($AI$1,BG535,,trigger)</f>
        <v>2.1599452879830696E-3</v>
      </c>
      <c r="BJ535" s="71">
        <f>_xll.qlIndexFixing($W$9,_xll.qlInterestRateIndexFixingDate($W$9,BG535,trigger),TRUE,trigger)</f>
        <v>2.1605856036233597E-3</v>
      </c>
      <c r="BK535" s="1">
        <f t="shared" si="52"/>
        <v>6.4031564029004909E-7</v>
      </c>
    </row>
    <row r="536" spans="26:63" x14ac:dyDescent="0.2">
      <c r="Z536" s="1">
        <f t="shared" si="50"/>
        <v>533</v>
      </c>
      <c r="AA536" s="44" t="str">
        <f t="shared" si="51"/>
        <v>533M</v>
      </c>
      <c r="AB536" s="45">
        <f>_xll.qlCalendarAdvance(calendar,$AB$3,AA536,,,trigger)</f>
        <v>58502</v>
      </c>
      <c r="AC536" s="45">
        <f>_xll.qlInterestRateIndexMaturity($W$9,AB536,trigger)</f>
        <v>58686</v>
      </c>
      <c r="AD536" s="49">
        <f>_xll.qlTenorBasisValue($W$17,AB536,_xll.ohTrigger(trigger,$W$24))</f>
        <v>1.796394913208124E-4</v>
      </c>
      <c r="AE536" s="49">
        <f>_xll.qlTenorBasisForwardRate($W$17,AB536,_xll.ohTrigger(trigger,$W$24))</f>
        <v>1.1406267392101349E-2</v>
      </c>
      <c r="AF536" s="49">
        <f>_xll.qlTenorBasisForwardRate2($W$17,AB536,AC536,_xll.ohTrigger(trigger,$W$24))</f>
        <v>1.1406267392101349E-2</v>
      </c>
      <c r="AG536" s="49">
        <f>_xll.qlIndexFixing($W$9,_xll.qlInterestRateIndexFixingDate($W$9,AB536,trigger),TRUE,trigger)</f>
        <v>1.1775441516786856E-2</v>
      </c>
      <c r="AH536" s="52">
        <f t="shared" si="48"/>
        <v>-3.6917412468550661</v>
      </c>
      <c r="AI536" s="52">
        <f t="shared" si="49"/>
        <v>1.0323659013062549</v>
      </c>
      <c r="BG536" s="102">
        <f>_xll.qlCalendarAdvance(calendar,BG535,"1D",,,trigger)</f>
        <v>43034</v>
      </c>
      <c r="BH536" s="71">
        <f>_xll.qlTenorBasisForwardRate($W$17,BG536,_xll.ohTrigger(trigger,$W$24))</f>
        <v>2.1051989471902598E-3</v>
      </c>
      <c r="BI536" s="71">
        <f>_xll.qlTenorBasisForwardRate($W$17,BG536,_xll.ohTrigger(trigger,$W$24))*_xll.qlInterpolationInterpolate($AI$1,BG536,,trigger)</f>
        <v>2.1670930134334745E-3</v>
      </c>
      <c r="BJ536" s="71">
        <f>_xll.qlIndexFixing($W$9,_xll.qlInterestRateIndexFixingDate($W$9,BG536,trigger),TRUE,trigger)</f>
        <v>2.1677086180175009E-3</v>
      </c>
      <c r="BK536" s="1">
        <f t="shared" si="52"/>
        <v>6.1560458402632259E-7</v>
      </c>
    </row>
    <row r="537" spans="26:63" x14ac:dyDescent="0.2">
      <c r="Z537" s="1">
        <f t="shared" si="50"/>
        <v>534</v>
      </c>
      <c r="AA537" s="44" t="str">
        <f t="shared" si="51"/>
        <v>534M</v>
      </c>
      <c r="AB537" s="45">
        <f>_xll.qlCalendarAdvance(calendar,$AB$3,AA537,,,trigger)</f>
        <v>58533</v>
      </c>
      <c r="AC537" s="45">
        <f>_xll.qlInterestRateIndexMaturity($W$9,AB537,trigger)</f>
        <v>58718</v>
      </c>
      <c r="AD537" s="49">
        <f>_xll.qlTenorBasisValue($W$17,AB537,_xll.ohTrigger(trigger,$W$24))</f>
        <v>1.7951594203247949E-4</v>
      </c>
      <c r="AE537" s="49">
        <f>_xll.qlTenorBasisForwardRate($W$17,AB537,_xll.ohTrigger(trigger,$W$24))</f>
        <v>1.1386807696685744E-2</v>
      </c>
      <c r="AF537" s="49">
        <f>_xll.qlTenorBasisForwardRate2($W$17,AB537,AC537,_xll.ohTrigger(trigger,$W$24))</f>
        <v>1.1386807696685744E-2</v>
      </c>
      <c r="AG537" s="49">
        <f>_xll.qlIndexFixing($W$9,_xll.qlInterestRateIndexFixingDate($W$9,AB537,trigger),TRUE,trigger)</f>
        <v>1.1716932772147408E-2</v>
      </c>
      <c r="AH537" s="52">
        <f t="shared" si="48"/>
        <v>-3.301250754616635</v>
      </c>
      <c r="AI537" s="52">
        <f t="shared" si="49"/>
        <v>1.0289918899357324</v>
      </c>
      <c r="BG537" s="102">
        <f>_xll.qlCalendarAdvance(calendar,BG536,"1D",,,trigger)</f>
        <v>43035</v>
      </c>
      <c r="BH537" s="71">
        <f>_xll.qlTenorBasisForwardRate($W$17,BG537,_xll.ohTrigger(trigger,$W$24))</f>
        <v>2.1115008331624402E-3</v>
      </c>
      <c r="BI537" s="71">
        <f>_xll.qlTenorBasisForwardRate($W$17,BG537,_xll.ohTrigger(trigger,$W$24))*_xll.qlInterpolationInterpolate($AI$1,BG537,,trigger)</f>
        <v>2.174251646470064E-3</v>
      </c>
      <c r="BJ537" s="71">
        <f>_xll.qlIndexFixing($W$9,_xll.qlInterestRateIndexFixingDate($W$9,BG537,trigger),TRUE,trigger)</f>
        <v>2.1748367101749066E-3</v>
      </c>
      <c r="BK537" s="1">
        <f t="shared" si="52"/>
        <v>5.8506370484261161E-7</v>
      </c>
    </row>
    <row r="538" spans="26:63" x14ac:dyDescent="0.2">
      <c r="Z538" s="1">
        <f t="shared" si="50"/>
        <v>535</v>
      </c>
      <c r="AA538" s="44" t="str">
        <f t="shared" si="51"/>
        <v>535M</v>
      </c>
      <c r="AB538" s="45">
        <f>_xll.qlCalendarAdvance(calendar,$AB$3,AA538,,,trigger)</f>
        <v>58564</v>
      </c>
      <c r="AC538" s="45">
        <f>_xll.qlInterestRateIndexMaturity($W$9,AB538,trigger)</f>
        <v>58748</v>
      </c>
      <c r="AD538" s="49">
        <f>_xll.qlTenorBasisValue($W$17,AB538,_xll.ohTrigger(trigger,$W$24))</f>
        <v>1.7939416030871602E-4</v>
      </c>
      <c r="AE538" s="49">
        <f>_xll.qlTenorBasisForwardRate($W$17,AB538,_xll.ohTrigger(trigger,$W$24))</f>
        <v>1.136847872977771E-2</v>
      </c>
      <c r="AF538" s="49">
        <f>_xll.qlTenorBasisForwardRate2($W$17,AB538,AC538,_xll.ohTrigger(trigger,$W$24))</f>
        <v>1.136847872977771E-2</v>
      </c>
      <c r="AG538" s="49">
        <f>_xll.qlIndexFixing($W$9,_xll.qlInterestRateIndexFixingDate($W$9,AB538,trigger),TRUE,trigger)</f>
        <v>1.1659340982995656E-2</v>
      </c>
      <c r="AH538" s="52">
        <f t="shared" si="48"/>
        <v>-2.9086225321794599</v>
      </c>
      <c r="AI538" s="52">
        <f t="shared" si="49"/>
        <v>1.0255849758029703</v>
      </c>
      <c r="BG538" s="102">
        <f>_xll.qlCalendarAdvance(calendar,BG537,"1D",,,trigger)</f>
        <v>43038</v>
      </c>
      <c r="BH538" s="71">
        <f>_xll.qlTenorBasisForwardRate($W$17,BG538,_xll.ohTrigger(trigger,$W$24))</f>
        <v>2.1304465512271479E-3</v>
      </c>
      <c r="BI538" s="71">
        <f>_xll.qlTenorBasisForwardRate($W$17,BG538,_xll.ohTrigger(trigger,$W$24))*_xll.qlInterpolationInterpolate($AI$1,BG538,,trigger)</f>
        <v>2.195792882857219E-3</v>
      </c>
      <c r="BJ538" s="71">
        <f>_xll.qlIndexFixing($W$9,_xll.qlInterestRateIndexFixingDate($W$9,BG538,trigger),TRUE,trigger)</f>
        <v>2.1962510974787549E-3</v>
      </c>
      <c r="BK538" s="1">
        <f t="shared" si="52"/>
        <v>4.5821462153587678E-7</v>
      </c>
    </row>
    <row r="539" spans="26:63" x14ac:dyDescent="0.2">
      <c r="Z539" s="1">
        <f t="shared" si="50"/>
        <v>536</v>
      </c>
      <c r="AA539" s="44" t="str">
        <f t="shared" si="51"/>
        <v>536M</v>
      </c>
      <c r="AB539" s="45">
        <f>_xll.qlCalendarAdvance(calendar,$AB$3,AA539,,,trigger)</f>
        <v>58594</v>
      </c>
      <c r="AC539" s="45">
        <f>_xll.qlInterestRateIndexMaturity($W$9,AB539,trigger)</f>
        <v>58777</v>
      </c>
      <c r="AD539" s="49">
        <f>_xll.qlTenorBasisValue($W$17,AB539,_xll.ohTrigger(trigger,$W$24))</f>
        <v>1.7927796664832457E-4</v>
      </c>
      <c r="AE539" s="49">
        <f>_xll.qlTenorBasisForwardRate($W$17,AB539,_xll.ohTrigger(trigger,$W$24))</f>
        <v>1.1351589894429871E-2</v>
      </c>
      <c r="AF539" s="49">
        <f>_xll.qlTenorBasisForwardRate2($W$17,AB539,AC539,_xll.ohTrigger(trigger,$W$24))</f>
        <v>1.1351589894429871E-2</v>
      </c>
      <c r="AG539" s="49">
        <f>_xll.qlIndexFixing($W$9,_xll.qlInterestRateIndexFixingDate($W$9,AB539,trigger),TRUE,trigger)</f>
        <v>1.1603350634962917E-2</v>
      </c>
      <c r="AH539" s="52">
        <f t="shared" si="48"/>
        <v>-2.5176074053304651</v>
      </c>
      <c r="AI539" s="52">
        <f t="shared" si="49"/>
        <v>1.0221784563109158</v>
      </c>
      <c r="BG539" s="102">
        <f>_xll.qlCalendarAdvance(calendar,BG538,"1D",,,trigger)</f>
        <v>43039</v>
      </c>
      <c r="BH539" s="71">
        <f>_xll.qlTenorBasisForwardRate($W$17,BG539,_xll.ohTrigger(trigger,$W$24))</f>
        <v>2.1335037006304631E-3</v>
      </c>
      <c r="BI539" s="71">
        <f>_xll.qlTenorBasisForwardRate($W$17,BG539,_xll.ohTrigger(trigger,$W$24))*_xll.qlInterpolationInterpolate($AI$1,BG539,,trigger)</f>
        <v>2.1996222679732552E-3</v>
      </c>
      <c r="BJ539" s="71">
        <f>_xll.qlIndexFixing($W$9,_xll.qlInterestRateIndexFixingDate($W$9,BG539,trigger),TRUE,trigger)</f>
        <v>2.1997437987266036E-3</v>
      </c>
      <c r="BK539" s="1">
        <f t="shared" si="52"/>
        <v>1.2153075334845123E-7</v>
      </c>
    </row>
    <row r="540" spans="26:63" x14ac:dyDescent="0.2">
      <c r="Z540" s="1">
        <f t="shared" si="50"/>
        <v>537</v>
      </c>
      <c r="AA540" s="44" t="str">
        <f t="shared" si="51"/>
        <v>537M</v>
      </c>
      <c r="AB540" s="45">
        <f>_xll.qlCalendarAdvance(calendar,$AB$3,AA540,,,trigger)</f>
        <v>58624</v>
      </c>
      <c r="AC540" s="45">
        <f>_xll.qlInterestRateIndexMaturity($W$9,AB540,trigger)</f>
        <v>58809</v>
      </c>
      <c r="AD540" s="49">
        <f>_xll.qlTenorBasisValue($W$17,AB540,_xll.ohTrigger(trigger,$W$24))</f>
        <v>1.7916338300198463E-4</v>
      </c>
      <c r="AE540" s="49">
        <f>_xll.qlTenorBasisForwardRate($W$17,AB540,_xll.ohTrigger(trigger,$W$24))</f>
        <v>1.1335333606312298E-2</v>
      </c>
      <c r="AF540" s="49">
        <f>_xll.qlTenorBasisForwardRate2($W$17,AB540,AC540,_xll.ohTrigger(trigger,$W$24))</f>
        <v>1.1335333606312298E-2</v>
      </c>
      <c r="AG540" s="49">
        <f>_xll.qlIndexFixing($W$9,_xll.qlInterestRateIndexFixingDate($W$9,AB540,trigger),TRUE,trigger)</f>
        <v>1.1545146428867267E-2</v>
      </c>
      <c r="AH540" s="52">
        <f t="shared" si="48"/>
        <v>-2.0981282255496878</v>
      </c>
      <c r="AI540" s="52">
        <f t="shared" si="49"/>
        <v>1.0185096292567986</v>
      </c>
      <c r="BG540" s="102">
        <f>_xll.qlCalendarAdvance(calendar,BG539,"1D",,,trigger)</f>
        <v>43040</v>
      </c>
      <c r="BH540" s="71">
        <f>_xll.qlTenorBasisForwardRate($W$17,BG540,_xll.ohTrigger(trigger,$W$24))</f>
        <v>2.1431102462990677E-3</v>
      </c>
      <c r="BI540" s="71">
        <f>_xll.qlTenorBasisForwardRate($W$17,BG540,_xll.ohTrigger(trigger,$W$24))*_xll.qlInterpolationInterpolate($AI$1,BG540,,trigger)</f>
        <v>2.2102080462169365E-3</v>
      </c>
      <c r="BJ540" s="71">
        <f>_xll.qlIndexFixing($W$9,_xll.qlInterestRateIndexFixingDate($W$9,BG540,trigger),TRUE,trigger)</f>
        <v>2.2105520922904181E-3</v>
      </c>
      <c r="BK540" s="1">
        <f t="shared" si="52"/>
        <v>3.4404607348161378E-7</v>
      </c>
    </row>
    <row r="541" spans="26:63" x14ac:dyDescent="0.2">
      <c r="Z541" s="1">
        <f t="shared" si="50"/>
        <v>538</v>
      </c>
      <c r="AA541" s="44" t="str">
        <f t="shared" si="51"/>
        <v>538M</v>
      </c>
      <c r="AB541" s="45">
        <f>_xll.qlCalendarAdvance(calendar,$AB$3,AA541,,,trigger)</f>
        <v>58655</v>
      </c>
      <c r="AC541" s="45">
        <f>_xll.qlInterestRateIndexMaturity($W$9,AB541,trigger)</f>
        <v>58839</v>
      </c>
      <c r="AD541" s="49">
        <f>_xll.qlTenorBasisValue($W$17,AB541,_xll.ohTrigger(trigger,$W$24))</f>
        <v>1.7904664809353102E-4</v>
      </c>
      <c r="AE541" s="49">
        <f>_xll.qlTenorBasisForwardRate($W$17,AB541,_xll.ohTrigger(trigger,$W$24))</f>
        <v>1.1319675196812396E-2</v>
      </c>
      <c r="AF541" s="49">
        <f>_xll.qlTenorBasisForwardRate2($W$17,AB541,AC541,_xll.ohTrigger(trigger,$W$24))</f>
        <v>1.1319675196812396E-2</v>
      </c>
      <c r="AG541" s="49">
        <f>_xll.qlIndexFixing($W$9,_xll.qlInterestRateIndexFixingDate($W$9,AB541,trigger),TRUE,trigger)</f>
        <v>1.1487739899200823E-2</v>
      </c>
      <c r="AH541" s="52">
        <f t="shared" si="48"/>
        <v>-1.6806470238842768</v>
      </c>
      <c r="AI541" s="52">
        <f t="shared" si="49"/>
        <v>1.0148471311646605</v>
      </c>
      <c r="BG541" s="102">
        <f>_xll.qlCalendarAdvance(calendar,BG540,"1D",,,trigger)</f>
        <v>43041</v>
      </c>
      <c r="BH541" s="71">
        <f>_xll.qlTenorBasisForwardRate($W$17,BG541,_xll.ohTrigger(trigger,$W$24))</f>
        <v>2.1461744440833745E-3</v>
      </c>
      <c r="BI541" s="71">
        <f>_xll.qlTenorBasisForwardRate($W$17,BG541,_xll.ohTrigger(trigger,$W$24))*_xll.qlInterpolationInterpolate($AI$1,BG541,,trigger)</f>
        <v>2.2140506741276707E-3</v>
      </c>
      <c r="BJ541" s="71">
        <f>_xll.qlIndexFixing($W$9,_xll.qlInterestRateIndexFixingDate($W$9,BG541,trigger),TRUE,trigger)</f>
        <v>2.2140506741276707E-3</v>
      </c>
      <c r="BK541" s="1">
        <f t="shared" si="52"/>
        <v>0</v>
      </c>
    </row>
    <row r="542" spans="26:63" x14ac:dyDescent="0.2">
      <c r="Z542" s="1">
        <f t="shared" si="50"/>
        <v>539</v>
      </c>
      <c r="AA542" s="44" t="str">
        <f t="shared" si="51"/>
        <v>539M</v>
      </c>
      <c r="AB542" s="45">
        <f>_xll.qlCalendarAdvance(calendar,$AB$3,AA542,,,trigger)</f>
        <v>58686</v>
      </c>
      <c r="AC542" s="45">
        <f>_xll.qlInterestRateIndexMaturity($W$9,AB542,trigger)</f>
        <v>58867</v>
      </c>
      <c r="AD542" s="49">
        <f>_xll.qlTenorBasisValue($W$17,AB542,_xll.ohTrigger(trigger,$W$24))</f>
        <v>1.7893158518913563E-4</v>
      </c>
      <c r="AE542" s="49">
        <f>_xll.qlTenorBasisForwardRate($W$17,AB542,_xll.ohTrigger(trigger,$W$24))</f>
        <v>1.1305004508091965E-2</v>
      </c>
      <c r="AF542" s="49">
        <f>_xll.qlTenorBasisForwardRate2($W$17,AB542,AC542,_xll.ohTrigger(trigger,$W$24))</f>
        <v>1.1305004508091965E-2</v>
      </c>
      <c r="AG542" s="49">
        <f>_xll.qlIndexFixing($W$9,_xll.qlInterestRateIndexFixingDate($W$9,AB542,trigger),TRUE,trigger)</f>
        <v>1.1432528642485059E-2</v>
      </c>
      <c r="AH542" s="52">
        <f t="shared" si="48"/>
        <v>-1.2752413439309427</v>
      </c>
      <c r="AI542" s="52">
        <f t="shared" si="49"/>
        <v>1.0112803258328482</v>
      </c>
      <c r="BG542" s="102">
        <f>_xll.qlCalendarAdvance(calendar,BG541,"1D",,,trigger)</f>
        <v>43042</v>
      </c>
      <c r="BH542" s="71">
        <f>_xll.qlTenorBasisForwardRate($W$17,BG542,_xll.ohTrigger(trigger,$W$24))</f>
        <v>2.1525197178452649E-3</v>
      </c>
      <c r="BI542" s="71">
        <f>_xll.qlTenorBasisForwardRate($W$17,BG542,_xll.ohTrigger(trigger,$W$24))*_xll.qlInterpolationInterpolate($AI$1,BG542,,trigger)</f>
        <v>2.2211344295018066E-3</v>
      </c>
      <c r="BJ542" s="71">
        <f>_xll.qlIndexFixing($W$9,_xll.qlInterestRateIndexFixingDate($W$9,BG542,trigger),TRUE,trigger)</f>
        <v>2.2212113991487855E-3</v>
      </c>
      <c r="BK542" s="1">
        <f t="shared" si="52"/>
        <v>7.6969646978924944E-8</v>
      </c>
    </row>
    <row r="543" spans="26:63" x14ac:dyDescent="0.2">
      <c r="Z543" s="1">
        <f t="shared" si="50"/>
        <v>540</v>
      </c>
      <c r="AA543" s="44" t="str">
        <f t="shared" si="51"/>
        <v>540M</v>
      </c>
      <c r="AB543" s="45">
        <f>_xll.qlCalendarAdvance(calendar,$AB$3,AA543,,,trigger)</f>
        <v>58718</v>
      </c>
      <c r="AC543" s="45">
        <f>_xll.qlInterestRateIndexMaturity($W$9,AB543,trigger)</f>
        <v>58900</v>
      </c>
      <c r="AD543" s="49">
        <f>_xll.qlTenorBasisValue($W$17,AB543,_xll.ohTrigger(trigger,$W$24))</f>
        <v>1.7881453947592475E-4</v>
      </c>
      <c r="AE543" s="49">
        <f>_xll.qlTenorBasisForwardRate($W$17,AB543,_xll.ohTrigger(trigger,$W$24))</f>
        <v>1.1290660754429501E-2</v>
      </c>
      <c r="AF543" s="49">
        <f>_xll.qlTenorBasisForwardRate2($W$17,AB543,AC543,_xll.ohTrigger(trigger,$W$24))</f>
        <v>1.1290660754429501E-2</v>
      </c>
      <c r="AG543" s="49">
        <f>_xll.qlIndexFixing($W$9,_xll.qlInterestRateIndexFixingDate($W$9,AB543,trigger),TRUE,trigger)</f>
        <v>1.13738088536819E-2</v>
      </c>
      <c r="AH543" s="52">
        <f t="shared" si="48"/>
        <v>-0.8314809925239961</v>
      </c>
      <c r="AI543" s="52">
        <f t="shared" si="49"/>
        <v>1.0073643253535698</v>
      </c>
      <c r="BG543" s="102">
        <f>_xll.qlCalendarAdvance(calendar,BG542,"1D",,,trigger)</f>
        <v>43045</v>
      </c>
      <c r="BH543" s="71">
        <f>_xll.qlTenorBasisForwardRate($W$17,BG543,_xll.ohTrigger(trigger,$W$24))</f>
        <v>2.1748847663488921E-3</v>
      </c>
      <c r="BI543" s="71">
        <f>_xll.qlTenorBasisForwardRate($W$17,BG543,_xll.ohTrigger(trigger,$W$24))*_xll.qlInterpolationInterpolate($AI$1,BG543,,trigger)</f>
        <v>2.2458425664485461E-3</v>
      </c>
      <c r="BJ543" s="71">
        <f>_xll.qlIndexFixing($W$9,_xll.qlInterestRateIndexFixingDate($W$9,BG543,trigger),TRUE,trigger)</f>
        <v>2.2463890821579303E-3</v>
      </c>
      <c r="BK543" s="1">
        <f t="shared" si="52"/>
        <v>5.4651570938419117E-7</v>
      </c>
    </row>
    <row r="544" spans="26:63" x14ac:dyDescent="0.2">
      <c r="Z544" s="1">
        <f t="shared" si="50"/>
        <v>541</v>
      </c>
      <c r="AA544" s="44" t="str">
        <f t="shared" si="51"/>
        <v>541M</v>
      </c>
      <c r="AB544" s="45">
        <f>_xll.qlCalendarAdvance(calendar,$AB$3,AA544,,,trigger)</f>
        <v>58747</v>
      </c>
      <c r="AC544" s="45">
        <f>_xll.qlInterestRateIndexMaturity($W$9,AB544,trigger)</f>
        <v>58928</v>
      </c>
      <c r="AD544" s="49">
        <f>_xll.qlTenorBasisValue($W$17,AB544,_xll.ohTrigger(trigger,$W$24))</f>
        <v>1.7870996279441596E-4</v>
      </c>
      <c r="AE544" s="49">
        <f>_xll.qlTenorBasisForwardRate($W$17,AB544,_xll.ohTrigger(trigger,$W$24))</f>
        <v>1.1278583959845089E-2</v>
      </c>
      <c r="AF544" s="49">
        <f>_xll.qlTenorBasisForwardRate2($W$17,AB544,AC544,_xll.ohTrigger(trigger,$W$24))</f>
        <v>1.1278583959845089E-2</v>
      </c>
      <c r="AG544" s="49">
        <f>_xll.qlIndexFixing($W$9,_xll.qlInterestRateIndexFixingDate($W$9,AB544,trigger),TRUE,trigger)</f>
        <v>1.1323299902689718E-2</v>
      </c>
      <c r="AH544" s="52">
        <f t="shared" si="48"/>
        <v>-0.44715942844629486</v>
      </c>
      <c r="AI544" s="52">
        <f t="shared" si="49"/>
        <v>1.0039646770378117</v>
      </c>
      <c r="BG544" s="102">
        <f>_xll.qlCalendarAdvance(calendar,BG543,"1D",,,trigger)</f>
        <v>43046</v>
      </c>
      <c r="BH544" s="71">
        <f>_xll.qlTenorBasisForwardRate($W$17,BG544,_xll.ohTrigger(trigger,$W$24))</f>
        <v>2.1779664364533348E-3</v>
      </c>
      <c r="BI544" s="71">
        <f>_xll.qlTenorBasisForwardRate($W$17,BG544,_xll.ohTrigger(trigger,$W$24))*_xll.qlInterpolationInterpolate($AI$1,BG544,,trigger)</f>
        <v>2.2495689390298226E-3</v>
      </c>
      <c r="BJ544" s="71">
        <f>_xll.qlIndexFixing($W$9,_xll.qlInterestRateIndexFixingDate($W$9,BG544,trigger),TRUE,trigger)</f>
        <v>2.249902051221686E-3</v>
      </c>
      <c r="BK544" s="1">
        <f t="shared" si="52"/>
        <v>3.3311219186336893E-7</v>
      </c>
    </row>
    <row r="545" spans="26:63" x14ac:dyDescent="0.2">
      <c r="Z545" s="1">
        <f t="shared" si="50"/>
        <v>542</v>
      </c>
      <c r="AA545" s="44" t="str">
        <f t="shared" si="51"/>
        <v>542M</v>
      </c>
      <c r="AB545" s="45">
        <f>_xll.qlCalendarAdvance(calendar,$AB$3,AA545,,,trigger)</f>
        <v>58777</v>
      </c>
      <c r="AC545" s="45">
        <f>_xll.qlInterestRateIndexMaturity($W$9,AB545,trigger)</f>
        <v>58959</v>
      </c>
      <c r="AD545" s="49">
        <f>_xll.qlTenorBasisValue($W$17,AB545,_xll.ohTrigger(trigger,$W$24))</f>
        <v>1.7860325628259348E-4</v>
      </c>
      <c r="AE545" s="49">
        <f>_xll.qlTenorBasisForwardRate($W$17,AB545,_xll.ohTrigger(trigger,$W$24))</f>
        <v>1.126695426837134E-2</v>
      </c>
      <c r="AF545" s="49">
        <f>_xll.qlTenorBasisForwardRate2($W$17,AB545,AC545,_xll.ohTrigger(trigger,$W$24))</f>
        <v>1.126695426837134E-2</v>
      </c>
      <c r="AG545" s="49">
        <f>_xll.qlIndexFixing($W$9,_xll.qlInterestRateIndexFixingDate($W$9,AB545,trigger),TRUE,trigger)</f>
        <v>1.1271156204744255E-2</v>
      </c>
      <c r="AH545" s="52">
        <f t="shared" si="48"/>
        <v>-4.2019363729155212E-2</v>
      </c>
      <c r="AI545" s="52">
        <f t="shared" si="49"/>
        <v>1.0003729434124633</v>
      </c>
      <c r="BG545" s="102">
        <f>_xll.qlCalendarAdvance(calendar,BG544,"1D",,,trigger)</f>
        <v>43047</v>
      </c>
      <c r="BH545" s="71">
        <f>_xll.qlTenorBasisForwardRate($W$17,BG545,_xll.ohTrigger(trigger,$W$24))</f>
        <v>2.1843444384097442E-3</v>
      </c>
      <c r="BI545" s="71">
        <f>_xll.qlTenorBasisForwardRate($W$17,BG545,_xll.ohTrigger(trigger,$W$24))*_xll.qlInterpolationInterpolate($AI$1,BG545,,trigger)</f>
        <v>2.2567023766589659E-3</v>
      </c>
      <c r="BJ545" s="71">
        <f>_xll.qlIndexFixing($W$9,_xll.qlInterestRateIndexFixingDate($W$9,BG545,trigger),TRUE,trigger)</f>
        <v>2.2570864743452867E-3</v>
      </c>
      <c r="BK545" s="1">
        <f t="shared" si="52"/>
        <v>3.8409768632081259E-7</v>
      </c>
    </row>
    <row r="546" spans="26:63" x14ac:dyDescent="0.2">
      <c r="Z546" s="1">
        <f t="shared" si="50"/>
        <v>543</v>
      </c>
      <c r="AA546" s="44" t="str">
        <f t="shared" si="51"/>
        <v>543M</v>
      </c>
      <c r="AB546" s="45">
        <f>_xll.qlCalendarAdvance(calendar,$AB$3,AA546,,,trigger)</f>
        <v>58809</v>
      </c>
      <c r="AC546" s="45">
        <f>_xll.qlInterestRateIndexMaturity($W$9,AB546,trigger)</f>
        <v>58991</v>
      </c>
      <c r="AD546" s="49">
        <f>_xll.qlTenorBasisValue($W$17,AB546,_xll.ohTrigger(trigger,$W$24))</f>
        <v>1.7849106799646734E-4</v>
      </c>
      <c r="AE546" s="49">
        <f>_xll.qlTenorBasisForwardRate($W$17,AB546,_xll.ohTrigger(trigger,$W$24))</f>
        <v>1.1255557468465337E-2</v>
      </c>
      <c r="AF546" s="49">
        <f>_xll.qlTenorBasisForwardRate2($W$17,AB546,AC546,_xll.ohTrigger(trigger,$W$24))</f>
        <v>1.1255557468465337E-2</v>
      </c>
      <c r="AG546" s="49">
        <f>_xll.qlIndexFixing($W$9,_xll.qlInterestRateIndexFixingDate($W$9,AB546,trigger),TRUE,trigger)</f>
        <v>1.1217905035306742E-2</v>
      </c>
      <c r="AH546" s="52">
        <f t="shared" si="48"/>
        <v>0.37652433158594928</v>
      </c>
      <c r="AI546" s="52">
        <f t="shared" si="49"/>
        <v>0.99665476958701638</v>
      </c>
      <c r="BG546" s="102">
        <f>_xll.qlCalendarAdvance(calendar,BG545,"1D",,,trigger)</f>
        <v>43048</v>
      </c>
      <c r="BH546" s="71">
        <f>_xll.qlTenorBasisForwardRate($W$17,BG546,_xll.ohTrigger(trigger,$W$24))</f>
        <v>2.1907289358514084E-3</v>
      </c>
      <c r="BI546" s="71">
        <f>_xll.qlTenorBasisForwardRate($W$17,BG546,_xll.ohTrigger(trigger,$W$24))*_xll.qlInterpolationInterpolate($AI$1,BG546,,trigger)</f>
        <v>2.2638457136219181E-3</v>
      </c>
      <c r="BJ546" s="71">
        <f>_xll.qlIndexFixing($W$9,_xll.qlInterestRateIndexFixingDate($W$9,BG546,trigger),TRUE,trigger)</f>
        <v>2.264275530352136E-3</v>
      </c>
      <c r="BK546" s="1">
        <f t="shared" si="52"/>
        <v>4.2981673021788569E-7</v>
      </c>
    </row>
    <row r="547" spans="26:63" x14ac:dyDescent="0.2">
      <c r="Z547" s="1">
        <f t="shared" si="50"/>
        <v>544</v>
      </c>
      <c r="AA547" s="44" t="str">
        <f t="shared" si="51"/>
        <v>544M</v>
      </c>
      <c r="AB547" s="45">
        <f>_xll.qlCalendarAdvance(calendar,$AB$3,AA547,,,trigger)</f>
        <v>58839</v>
      </c>
      <c r="AC547" s="45">
        <f>_xll.qlInterestRateIndexMaturity($W$9,AB547,trigger)</f>
        <v>59020</v>
      </c>
      <c r="AD547" s="49">
        <f>_xll.qlTenorBasisValue($W$17,AB547,_xll.ohTrigger(trigger,$W$24))</f>
        <v>1.7838740019252374E-4</v>
      </c>
      <c r="AE547" s="49">
        <f>_xll.qlTenorBasisForwardRate($W$17,AB547,_xll.ohTrigger(trigger,$W$24))</f>
        <v>1.1245779310518386E-2</v>
      </c>
      <c r="AF547" s="49">
        <f>_xll.qlTenorBasisForwardRate2($W$17,AB547,AC547,_xll.ohTrigger(trigger,$W$24))</f>
        <v>1.1245779310518386E-2</v>
      </c>
      <c r="AG547" s="49">
        <f>_xll.qlIndexFixing($W$9,_xll.qlInterestRateIndexFixingDate($W$9,AB547,trigger),TRUE,trigger)</f>
        <v>1.1170142697703663E-2</v>
      </c>
      <c r="AH547" s="52">
        <f t="shared" si="48"/>
        <v>0.75636612814723025</v>
      </c>
      <c r="AI547" s="52">
        <f t="shared" si="49"/>
        <v>0.99327422220139261</v>
      </c>
      <c r="BG547" s="102">
        <f>_xll.qlCalendarAdvance(calendar,BG546,"1D",,,trigger)</f>
        <v>43049</v>
      </c>
      <c r="BH547" s="71">
        <f>_xll.qlTenorBasisForwardRate($W$17,BG547,_xll.ohTrigger(trigger,$W$24))</f>
        <v>2.1971199120544671E-3</v>
      </c>
      <c r="BI547" s="71">
        <f>_xll.qlTenorBasisForwardRate($W$17,BG547,_xll.ohTrigger(trigger,$W$24))*_xll.qlInterpolationInterpolate($AI$1,BG547,,trigger)</f>
        <v>2.2709989375011182E-3</v>
      </c>
      <c r="BJ547" s="71">
        <f>_xll.qlIndexFixing($W$9,_xll.qlInterestRateIndexFixingDate($W$9,BG547,trigger),TRUE,trigger)</f>
        <v>2.2714691836631796E-3</v>
      </c>
      <c r="BK547" s="1">
        <f t="shared" si="52"/>
        <v>4.7024616206146549E-7</v>
      </c>
    </row>
    <row r="548" spans="26:63" x14ac:dyDescent="0.2">
      <c r="Z548" s="1">
        <f t="shared" si="50"/>
        <v>545</v>
      </c>
      <c r="AA548" s="44" t="str">
        <f t="shared" si="51"/>
        <v>545M</v>
      </c>
      <c r="AB548" s="45">
        <f>_xll.qlCalendarAdvance(calendar,$AB$3,AA548,,,trigger)</f>
        <v>58867</v>
      </c>
      <c r="AC548" s="45">
        <f>_xll.qlInterestRateIndexMaturity($W$9,AB548,trigger)</f>
        <v>59051</v>
      </c>
      <c r="AD548" s="49">
        <f>_xll.qlTenorBasisValue($W$17,AB548,_xll.ohTrigger(trigger,$W$24))</f>
        <v>1.7829194292689942E-4</v>
      </c>
      <c r="AE548" s="49">
        <f>_xll.qlTenorBasisForwardRate($W$17,AB548,_xll.ohTrigger(trigger,$W$24))</f>
        <v>1.1237652163298901E-2</v>
      </c>
      <c r="AF548" s="49">
        <f>_xll.qlTenorBasisForwardRate2($W$17,AB548,AC548,_xll.ohTrigger(trigger,$W$24))</f>
        <v>1.1237652163298901E-2</v>
      </c>
      <c r="AG548" s="49">
        <f>_xll.qlIndexFixing($W$9,_xll.qlInterestRateIndexFixingDate($W$9,AB548,trigger),TRUE,trigger)</f>
        <v>1.1124649926086128E-2</v>
      </c>
      <c r="AH548" s="52">
        <f t="shared" si="48"/>
        <v>1.1300223721277294</v>
      </c>
      <c r="AI548" s="52">
        <f t="shared" si="49"/>
        <v>0.98994431972348929</v>
      </c>
      <c r="BG548" s="102">
        <f>_xll.qlCalendarAdvance(calendar,BG547,"1D",,,trigger)</f>
        <v>43052</v>
      </c>
      <c r="BH548" s="71">
        <f>_xll.qlTenorBasisForwardRate($W$17,BG548,_xll.ohTrigger(trigger,$W$24))</f>
        <v>2.2196424955645E-3</v>
      </c>
      <c r="BI548" s="71">
        <f>_xll.qlTenorBasisForwardRate($W$17,BG548,_xll.ohTrigger(trigger,$W$24))*_xll.qlInterpolationInterpolate($AI$1,BG548,,trigger)</f>
        <v>2.2959425694683141E-3</v>
      </c>
      <c r="BJ548" s="71">
        <f>_xll.qlIndexFixing($W$9,_xll.qlInterestRateIndexFixingDate($W$9,BG548,trigger),TRUE,trigger)</f>
        <v>2.2967567013906756E-3</v>
      </c>
      <c r="BK548" s="1">
        <f t="shared" si="52"/>
        <v>8.1413192236151274E-7</v>
      </c>
    </row>
    <row r="549" spans="26:63" x14ac:dyDescent="0.2">
      <c r="Z549" s="1">
        <f t="shared" si="50"/>
        <v>546</v>
      </c>
      <c r="AA549" s="44" t="str">
        <f t="shared" si="51"/>
        <v>546M</v>
      </c>
      <c r="AB549" s="45">
        <f>_xll.qlCalendarAdvance(calendar,$AB$3,AA549,,,trigger)</f>
        <v>58900</v>
      </c>
      <c r="AC549" s="45">
        <f>_xll.qlInterestRateIndexMaturity($W$9,AB549,trigger)</f>
        <v>59083</v>
      </c>
      <c r="AD549" s="49">
        <f>_xll.qlTenorBasisValue($W$17,AB549,_xll.ohTrigger(trigger,$W$24))</f>
        <v>1.7818102813636723E-4</v>
      </c>
      <c r="AE549" s="49">
        <f>_xll.qlTenorBasisForwardRate($W$17,AB549,_xll.ohTrigger(trigger,$W$24))</f>
        <v>1.1228912745052758E-2</v>
      </c>
      <c r="AF549" s="49">
        <f>_xll.qlTenorBasisForwardRate2($W$17,AB549,AC549,_xll.ohTrigger(trigger,$W$24))</f>
        <v>1.1228912745052758E-2</v>
      </c>
      <c r="AG549" s="49">
        <f>_xll.qlIndexFixing($W$9,_xll.qlInterestRateIndexFixingDate($W$9,AB549,trigger),TRUE,trigger)</f>
        <v>1.107540142654642E-2</v>
      </c>
      <c r="AH549" s="52">
        <f t="shared" si="48"/>
        <v>1.535113185063379</v>
      </c>
      <c r="AI549" s="52">
        <f t="shared" si="49"/>
        <v>0.986328924091607</v>
      </c>
      <c r="BG549" s="102">
        <f>_xll.qlCalendarAdvance(calendar,BG548,"1D",,,trigger)</f>
        <v>43053</v>
      </c>
      <c r="BH549" s="71">
        <f>_xll.qlTenorBasisForwardRate($W$17,BG549,_xll.ohTrigger(trigger,$W$24))</f>
        <v>2.2227482700511499E-3</v>
      </c>
      <c r="BI549" s="71">
        <f>_xll.qlTenorBasisForwardRate($W$17,BG549,_xll.ohTrigger(trigger,$W$24))*_xll.qlInterpolationInterpolate($AI$1,BG549,,trigger)</f>
        <v>2.299710453293568E-3</v>
      </c>
      <c r="BJ549" s="71">
        <f>_xll.qlIndexFixing($W$9,_xll.qlInterestRateIndexFixingDate($W$9,BG549,trigger),TRUE,trigger)</f>
        <v>2.3002890583200945E-3</v>
      </c>
      <c r="BK549" s="1">
        <f t="shared" si="52"/>
        <v>5.7860502652648527E-7</v>
      </c>
    </row>
    <row r="550" spans="26:63" x14ac:dyDescent="0.2">
      <c r="Z550" s="1">
        <f t="shared" si="50"/>
        <v>547</v>
      </c>
      <c r="AA550" s="44" t="str">
        <f t="shared" si="51"/>
        <v>547M</v>
      </c>
      <c r="AB550" s="45">
        <f>_xll.qlCalendarAdvance(calendar,$AB$3,AA550,,,trigger)</f>
        <v>58928</v>
      </c>
      <c r="AC550" s="45">
        <f>_xll.qlInterestRateIndexMaturity($W$9,AB550,trigger)</f>
        <v>59112</v>
      </c>
      <c r="AD550" s="49">
        <f>_xll.qlTenorBasisValue($W$17,AB550,_xll.ohTrigger(trigger,$W$24))</f>
        <v>1.7808824820611025E-4</v>
      </c>
      <c r="AE550" s="49">
        <f>_xll.qlTenorBasisForwardRate($W$17,AB550,_xll.ohTrigger(trigger,$W$24))</f>
        <v>1.1222506579562171E-2</v>
      </c>
      <c r="AF550" s="49">
        <f>_xll.qlTenorBasisForwardRate2($W$17,AB550,AC550,_xll.ohTrigger(trigger,$W$24))</f>
        <v>1.1222506579562171E-2</v>
      </c>
      <c r="AG550" s="49">
        <f>_xll.qlIndexFixing($W$9,_xll.qlInterestRateIndexFixingDate($W$9,AB550,trigger),TRUE,trigger)</f>
        <v>1.1034082260755317E-2</v>
      </c>
      <c r="AH550" s="52">
        <f t="shared" si="48"/>
        <v>1.8842431880685371</v>
      </c>
      <c r="AI550" s="52">
        <f t="shared" si="49"/>
        <v>0.983210139600185</v>
      </c>
      <c r="BG550" s="102">
        <f>_xll.qlCalendarAdvance(calendar,BG549,"1D",,,trigger)</f>
        <v>43054</v>
      </c>
      <c r="BH550" s="71">
        <f>_xll.qlTenorBasisForwardRate($W$17,BG550,_xll.ohTrigger(trigger,$W$24))</f>
        <v>2.2291713892240417E-3</v>
      </c>
      <c r="BI550" s="71">
        <f>_xll.qlTenorBasisForwardRate($W$17,BG550,_xll.ohTrigger(trigger,$W$24))*_xll.qlInterpolationInterpolate($AI$1,BG550,,trigger)</f>
        <v>2.3069129249271209E-3</v>
      </c>
      <c r="BJ550" s="71">
        <f>_xll.qlIndexFixing($W$9,_xll.qlInterestRateIndexFixingDate($W$9,BG550,trigger),TRUE,trigger)</f>
        <v>2.3075051644287706E-3</v>
      </c>
      <c r="BK550" s="1">
        <f t="shared" si="52"/>
        <v>5.9223950164962944E-7</v>
      </c>
    </row>
    <row r="551" spans="26:63" x14ac:dyDescent="0.2">
      <c r="Z551" s="1">
        <f t="shared" si="50"/>
        <v>548</v>
      </c>
      <c r="AA551" s="44" t="str">
        <f t="shared" si="51"/>
        <v>548M</v>
      </c>
      <c r="AB551" s="45">
        <f>_xll.qlCalendarAdvance(calendar,$AB$3,AA551,,,trigger)</f>
        <v>58959</v>
      </c>
      <c r="AC551" s="45">
        <f>_xll.qlInterestRateIndexMaturity($W$9,AB551,trigger)</f>
        <v>59142</v>
      </c>
      <c r="AD551" s="49">
        <f>_xll.qlTenorBasisValue($W$17,AB551,_xll.ohTrigger(trigger,$W$24))</f>
        <v>1.7798693151772348E-4</v>
      </c>
      <c r="AE551" s="49">
        <f>_xll.qlTenorBasisForwardRate($W$17,AB551,_xll.ohTrigger(trigger,$W$24))</f>
        <v>1.1216194459753085E-2</v>
      </c>
      <c r="AF551" s="49">
        <f>_xll.qlTenorBasisForwardRate2($W$17,AB551,AC551,_xll.ohTrigger(trigger,$W$24))</f>
        <v>1.1216194459753085E-2</v>
      </c>
      <c r="AG551" s="49">
        <f>_xll.qlIndexFixing($W$9,_xll.qlInterestRateIndexFixingDate($W$9,AB551,trigger),TRUE,trigger)</f>
        <v>1.0991023393210952E-2</v>
      </c>
      <c r="AH551" s="52">
        <f t="shared" si="48"/>
        <v>2.2517106654213261</v>
      </c>
      <c r="AI551" s="52">
        <f t="shared" si="49"/>
        <v>0.97992446837917169</v>
      </c>
      <c r="BG551" s="102">
        <f>_xll.qlCalendarAdvance(calendar,BG550,"1D",,,trigger)</f>
        <v>43055</v>
      </c>
      <c r="BH551" s="71">
        <f>_xll.qlTenorBasisForwardRate($W$17,BG551,_xll.ohTrigger(trigger,$W$24))</f>
        <v>2.2356008868116358E-3</v>
      </c>
      <c r="BI551" s="71">
        <f>_xll.qlTenorBasisForwardRate($W$17,BG551,_xll.ohTrigger(trigger,$W$24))*_xll.qlInterpolationInterpolate($AI$1,BG551,,trigger)</f>
        <v>2.3141252086169265E-3</v>
      </c>
      <c r="BJ551" s="71">
        <f>_xll.qlIndexFixing($W$9,_xll.qlInterestRateIndexFixingDate($W$9,BG551,trigger),TRUE,trigger)</f>
        <v>2.3147256543500964E-3</v>
      </c>
      <c r="BK551" s="1">
        <f t="shared" si="52"/>
        <v>6.0044573316989786E-7</v>
      </c>
    </row>
    <row r="552" spans="26:63" x14ac:dyDescent="0.2">
      <c r="Z552" s="1">
        <f t="shared" si="50"/>
        <v>549</v>
      </c>
      <c r="AA552" s="44" t="str">
        <f t="shared" si="51"/>
        <v>549M</v>
      </c>
      <c r="AB552" s="45">
        <f>_xll.qlCalendarAdvance(calendar,$AB$3,AA552,,,trigger)</f>
        <v>58991</v>
      </c>
      <c r="AC552" s="45">
        <f>_xll.qlInterestRateIndexMaturity($W$9,AB552,trigger)</f>
        <v>59175</v>
      </c>
      <c r="AD552" s="49">
        <f>_xll.qlTenorBasisValue($W$17,AB552,_xll.ohTrigger(trigger,$W$24))</f>
        <v>1.7788387271372032E-4</v>
      </c>
      <c r="AE552" s="49">
        <f>_xll.qlTenorBasisForwardRate($W$17,AB552,_xll.ohTrigger(trigger,$W$24))</f>
        <v>1.1210936711502037E-2</v>
      </c>
      <c r="AF552" s="49">
        <f>_xll.qlTenorBasisForwardRate2($W$17,AB552,AC552,_xll.ohTrigger(trigger,$W$24))</f>
        <v>1.1210936711502037E-2</v>
      </c>
      <c r="AG552" s="49">
        <f>_xll.qlIndexFixing($W$9,_xll.qlInterestRateIndexFixingDate($W$9,AB552,trigger),TRUE,trigger)</f>
        <v>1.0947336291315125E-2</v>
      </c>
      <c r="AH552" s="52">
        <f t="shared" si="48"/>
        <v>2.636004201869123</v>
      </c>
      <c r="AI552" s="52">
        <f t="shared" si="49"/>
        <v>0.97648720825294932</v>
      </c>
      <c r="BG552" s="102">
        <f>_xll.qlCalendarAdvance(calendar,BG551,"1D",,,trigger)</f>
        <v>43056</v>
      </c>
      <c r="BH552" s="71">
        <f>_xll.qlTenorBasisForwardRate($W$17,BG552,_xll.ohTrigger(trigger,$W$24))</f>
        <v>2.2420367460883059E-3</v>
      </c>
      <c r="BI552" s="71">
        <f>_xll.qlTenorBasisForwardRate($W$17,BG552,_xll.ohTrigger(trigger,$W$24))*_xll.qlInterpolationInterpolate($AI$1,BG552,,trigger)</f>
        <v>2.3213472918265977E-3</v>
      </c>
      <c r="BJ552" s="71">
        <f>_xll.qlIndexFixing($W$9,_xll.qlInterestRateIndexFixingDate($W$9,BG552,trigger),TRUE,trigger)</f>
        <v>2.321950492500161E-3</v>
      </c>
      <c r="BK552" s="1">
        <f t="shared" si="52"/>
        <v>6.0320067356333176E-7</v>
      </c>
    </row>
    <row r="553" spans="26:63" x14ac:dyDescent="0.2">
      <c r="Z553" s="1">
        <f t="shared" si="50"/>
        <v>550</v>
      </c>
      <c r="AA553" s="44" t="str">
        <f t="shared" si="51"/>
        <v>550M</v>
      </c>
      <c r="AB553" s="45">
        <f>_xll.qlCalendarAdvance(calendar,$AB$3,AA553,,,trigger)</f>
        <v>59020</v>
      </c>
      <c r="AC553" s="45">
        <f>_xll.qlInterestRateIndexMaturity($W$9,AB553,trigger)</f>
        <v>59204</v>
      </c>
      <c r="AD553" s="49">
        <f>_xll.qlTenorBasisValue($W$17,AB553,_xll.ohTrigger(trigger,$W$24))</f>
        <v>1.7779179618418575E-4</v>
      </c>
      <c r="AE553" s="49">
        <f>_xll.qlTenorBasisForwardRate($W$17,AB553,_xll.ohTrigger(trigger,$W$24))</f>
        <v>1.1207018162256516E-2</v>
      </c>
      <c r="AF553" s="49">
        <f>_xll.qlTenorBasisForwardRate2($W$17,AB553,AC553,_xll.ohTrigger(trigger,$W$24))</f>
        <v>1.1207018162256516E-2</v>
      </c>
      <c r="AG553" s="49">
        <f>_xll.qlIndexFixing($W$9,_xll.qlInterestRateIndexFixingDate($W$9,AB553,trigger),TRUE,trigger)</f>
        <v>1.0909755739283966E-2</v>
      </c>
      <c r="AH553" s="52">
        <f t="shared" si="48"/>
        <v>2.9726242297255059</v>
      </c>
      <c r="AI553" s="52">
        <f t="shared" si="49"/>
        <v>0.97347533316456258</v>
      </c>
      <c r="BG553" s="102">
        <f>_xll.qlCalendarAdvance(calendar,BG552,"1D",,,trigger)</f>
        <v>43059</v>
      </c>
      <c r="BH553" s="71">
        <f>_xll.qlTenorBasisForwardRate($W$17,BG553,_xll.ohTrigger(trigger,$W$24))</f>
        <v>2.2647140031921528E-3</v>
      </c>
      <c r="BI553" s="71">
        <f>_xll.qlTenorBasisForwardRate($W$17,BG553,_xll.ohTrigger(trigger,$W$24))*_xll.qlInterpolationInterpolate($AI$1,BG553,,trigger)</f>
        <v>2.3465242424081626E-3</v>
      </c>
      <c r="BJ553" s="71">
        <f>_xll.qlIndexFixing($W$9,_xll.qlInterestRateIndexFixingDate($W$9,BG553,trigger),TRUE,trigger)</f>
        <v>2.3473417509538648E-3</v>
      </c>
      <c r="BK553" s="1">
        <f t="shared" si="52"/>
        <v>8.1750854570225573E-7</v>
      </c>
    </row>
    <row r="554" spans="26:63" x14ac:dyDescent="0.2">
      <c r="Z554" s="1">
        <f t="shared" si="50"/>
        <v>551</v>
      </c>
      <c r="AA554" s="44" t="str">
        <f t="shared" si="51"/>
        <v>551M</v>
      </c>
      <c r="AB554" s="45">
        <f>_xll.qlCalendarAdvance(calendar,$AB$3,AA554,,,trigger)</f>
        <v>59051</v>
      </c>
      <c r="AC554" s="45">
        <f>_xll.qlInterestRateIndexMaturity($W$9,AB554,trigger)</f>
        <v>59232</v>
      </c>
      <c r="AD554" s="49">
        <f>_xll.qlTenorBasisValue($W$17,AB554,_xll.ohTrigger(trigger,$W$24))</f>
        <v>1.7769473862922744E-4</v>
      </c>
      <c r="AE554" s="49">
        <f>_xll.qlTenorBasisForwardRate($W$17,AB554,_xll.ohTrigger(trigger,$W$24))</f>
        <v>1.1203379857385409E-2</v>
      </c>
      <c r="AF554" s="49">
        <f>_xll.qlTenorBasisForwardRate2($W$17,AB554,AC554,_xll.ohTrigger(trigger,$W$24))</f>
        <v>1.1203379857385409E-2</v>
      </c>
      <c r="AG554" s="49">
        <f>_xll.qlIndexFixing($W$9,_xll.qlInterestRateIndexFixingDate($W$9,AB554,trigger),TRUE,trigger)</f>
        <v>1.0872489756635862E-2</v>
      </c>
      <c r="AH554" s="52">
        <f t="shared" si="48"/>
        <v>3.3089010074954621</v>
      </c>
      <c r="AI554" s="52">
        <f t="shared" si="49"/>
        <v>0.9704651538230743</v>
      </c>
      <c r="BG554" s="102">
        <f>_xll.qlCalendarAdvance(calendar,BG553,"1D",,,trigger)</f>
        <v>43060</v>
      </c>
      <c r="BH554" s="71">
        <f>_xll.qlTenorBasisForwardRate($W$17,BG554,_xll.ohTrigger(trigger,$W$24))</f>
        <v>2.2678434654742931E-3</v>
      </c>
      <c r="BI554" s="71">
        <f>_xll.qlTenorBasisForwardRate($W$17,BG554,_xll.ohTrigger(trigger,$W$24))*_xll.qlInterpolationInterpolate($AI$1,BG554,,trigger)</f>
        <v>2.3503333684486219E-3</v>
      </c>
      <c r="BJ554" s="71">
        <f>_xll.qlIndexFixing($W$9,_xll.qlInterestRateIndexFixingDate($W$9,BG554,trigger),TRUE,trigger)</f>
        <v>2.3508926157016228E-3</v>
      </c>
      <c r="BK554" s="1">
        <f t="shared" si="52"/>
        <v>5.5924725300086214E-7</v>
      </c>
    </row>
    <row r="555" spans="26:63" x14ac:dyDescent="0.2">
      <c r="Z555" s="1">
        <f t="shared" si="50"/>
        <v>552</v>
      </c>
      <c r="AA555" s="44" t="str">
        <f t="shared" si="51"/>
        <v>552M</v>
      </c>
      <c r="AB555" s="45">
        <f>_xll.qlCalendarAdvance(calendar,$AB$3,AA555,,,trigger)</f>
        <v>59082</v>
      </c>
      <c r="AC555" s="45">
        <f>_xll.qlInterestRateIndexMaturity($W$9,AB555,trigger)</f>
        <v>59264</v>
      </c>
      <c r="AD555" s="49">
        <f>_xll.qlTenorBasisValue($W$17,AB555,_xll.ohTrigger(trigger,$W$24))</f>
        <v>1.7759907627141317E-4</v>
      </c>
      <c r="AE555" s="49">
        <f>_xll.qlTenorBasisForwardRate($W$17,AB555,_xll.ohTrigger(trigger,$W$24))</f>
        <v>1.1201324554730979E-2</v>
      </c>
      <c r="AF555" s="49">
        <f>_xll.qlTenorBasisForwardRate2($W$17,AB555,AC555,_xll.ohTrigger(trigger,$W$24))</f>
        <v>1.1201324554730979E-2</v>
      </c>
      <c r="AG555" s="49">
        <f>_xll.qlIndexFixing($W$9,_xll.qlInterestRateIndexFixingDate($W$9,AB555,trigger),TRUE,trigger)</f>
        <v>1.0835225644657054E-2</v>
      </c>
      <c r="AH555" s="52">
        <f t="shared" si="48"/>
        <v>3.6609891007392465</v>
      </c>
      <c r="AI555" s="52">
        <f t="shared" si="49"/>
        <v>0.96731646259465809</v>
      </c>
      <c r="BG555" s="102">
        <f>_xll.qlCalendarAdvance(calendar,BG554,"1D",,,trigger)</f>
        <v>43061</v>
      </c>
      <c r="BH555" s="71">
        <f>_xll.qlTenorBasisForwardRate($W$17,BG555,_xll.ohTrigger(trigger,$W$24))</f>
        <v>2.2743108822311283E-3</v>
      </c>
      <c r="BI555" s="71">
        <f>_xll.qlTenorBasisForwardRate($W$17,BG555,_xll.ohTrigger(trigger,$W$24))*_xll.qlInterpolationInterpolate($AI$1,BG555,,trigger)</f>
        <v>2.3576042605429632E-3</v>
      </c>
      <c r="BJ555" s="71">
        <f>_xll.qlIndexFixing($W$9,_xll.qlInterestRateIndexFixingDate($W$9,BG555,trigger),TRUE,trigger)</f>
        <v>2.3581386612256654E-3</v>
      </c>
      <c r="BK555" s="1">
        <f t="shared" si="52"/>
        <v>5.3440068270224628E-7</v>
      </c>
    </row>
    <row r="556" spans="26:63" x14ac:dyDescent="0.2">
      <c r="Z556" s="1">
        <f t="shared" si="50"/>
        <v>553</v>
      </c>
      <c r="AA556" s="44" t="str">
        <f t="shared" si="51"/>
        <v>553M</v>
      </c>
      <c r="AB556" s="45">
        <f>_xll.qlCalendarAdvance(calendar,$AB$3,AA556,,,trigger)</f>
        <v>59112</v>
      </c>
      <c r="AC556" s="45">
        <f>_xll.qlInterestRateIndexMaturity($W$9,AB556,trigger)</f>
        <v>59293</v>
      </c>
      <c r="AD556" s="49">
        <f>_xll.qlTenorBasisValue($W$17,AB556,_xll.ohTrigger(trigger,$W$24))</f>
        <v>1.7750780967274306E-4</v>
      </c>
      <c r="AE556" s="49">
        <f>_xll.qlTenorBasisForwardRate($W$17,AB556,_xll.ohTrigger(trigger,$W$24))</f>
        <v>1.1200002323393252E-2</v>
      </c>
      <c r="AF556" s="49">
        <f>_xll.qlTenorBasisForwardRate2($W$17,AB556,AC556,_xll.ohTrigger(trigger,$W$24))</f>
        <v>1.1200002323393252E-2</v>
      </c>
      <c r="AG556" s="49">
        <f>_xll.qlIndexFixing($W$9,_xll.qlInterestRateIndexFixingDate($W$9,AB556,trigger),TRUE,trigger)</f>
        <v>1.0801585364098212E-2</v>
      </c>
      <c r="AH556" s="52">
        <f t="shared" si="48"/>
        <v>3.9841695929503964</v>
      </c>
      <c r="AI556" s="52">
        <f t="shared" si="49"/>
        <v>0.96442706458525695</v>
      </c>
      <c r="BG556" s="102">
        <f>_xll.qlCalendarAdvance(calendar,BG555,"1D",,,trigger)</f>
        <v>43062</v>
      </c>
      <c r="BH556" s="71">
        <f>_xll.qlTenorBasisForwardRate($W$17,BG556,_xll.ohTrigger(trigger,$W$24))</f>
        <v>2.2807845602839756E-3</v>
      </c>
      <c r="BI556" s="71">
        <f>_xll.qlTenorBasisForwardRate($W$17,BG556,_xll.ohTrigger(trigger,$W$24))*_xll.qlInterpolationInterpolate($AI$1,BG556,,trigger)</f>
        <v>2.3648848765470245E-3</v>
      </c>
      <c r="BJ556" s="71">
        <f>_xll.qlIndexFixing($W$9,_xll.qlInterestRateIndexFixingDate($W$9,BG556,trigger),TRUE,trigger)</f>
        <v>2.3653888414670284E-3</v>
      </c>
      <c r="BK556" s="1">
        <f t="shared" si="52"/>
        <v>5.0396492000392978E-7</v>
      </c>
    </row>
    <row r="557" spans="26:63" x14ac:dyDescent="0.2">
      <c r="Z557" s="1">
        <f t="shared" si="50"/>
        <v>554</v>
      </c>
      <c r="AA557" s="44" t="str">
        <f t="shared" si="51"/>
        <v>554M</v>
      </c>
      <c r="AB557" s="45">
        <f>_xll.qlCalendarAdvance(calendar,$AB$3,AA557,,,trigger)</f>
        <v>59142</v>
      </c>
      <c r="AC557" s="45">
        <f>_xll.qlInterestRateIndexMaturity($W$9,AB557,trigger)</f>
        <v>59324</v>
      </c>
      <c r="AD557" s="49">
        <f>_xll.qlTenorBasisValue($W$17,AB557,_xll.ohTrigger(trigger,$W$24))</f>
        <v>1.7741781368647738E-4</v>
      </c>
      <c r="AE557" s="49">
        <f>_xll.qlTenorBasisForwardRate($W$17,AB557,_xll.ohTrigger(trigger,$W$24))</f>
        <v>1.1200016652616015E-2</v>
      </c>
      <c r="AF557" s="49">
        <f>_xll.qlTenorBasisForwardRate2($W$17,AB557,AC557,_xll.ohTrigger(trigger,$W$24))</f>
        <v>1.1200016652616015E-2</v>
      </c>
      <c r="AG557" s="49">
        <f>_xll.qlIndexFixing($W$9,_xll.qlInterestRateIndexFixingDate($W$9,AB557,trigger),TRUE,trigger)</f>
        <v>1.0768855943421097E-2</v>
      </c>
      <c r="AH557" s="52">
        <f t="shared" si="48"/>
        <v>4.3116070919491793</v>
      </c>
      <c r="AI557" s="52">
        <f t="shared" si="49"/>
        <v>0.96150356534566306</v>
      </c>
      <c r="BG557" s="102">
        <f>_xll.qlCalendarAdvance(calendar,BG556,"1D",,,trigger)</f>
        <v>43063</v>
      </c>
      <c r="BH557" s="71">
        <f>_xll.qlTenorBasisForwardRate($W$17,BG557,_xll.ohTrigger(trigger,$W$24))</f>
        <v>2.2872644828970507E-3</v>
      </c>
      <c r="BI557" s="71">
        <f>_xll.qlTenorBasisForwardRate($W$17,BG557,_xll.ohTrigger(trigger,$W$24))*_xll.qlInterpolationInterpolate($AI$1,BG557,,trigger)</f>
        <v>2.3721752037968468E-3</v>
      </c>
      <c r="BJ557" s="71">
        <f>_xll.qlIndexFixing($W$9,_xll.qlInterestRateIndexFixingDate($W$9,BG557,trigger),TRUE,trigger)</f>
        <v>2.3726431208395912E-3</v>
      </c>
      <c r="BK557" s="1">
        <f t="shared" si="52"/>
        <v>4.6791704274434798E-7</v>
      </c>
    </row>
    <row r="558" spans="26:63" x14ac:dyDescent="0.2">
      <c r="Z558" s="1">
        <f t="shared" si="50"/>
        <v>555</v>
      </c>
      <c r="AA558" s="44" t="str">
        <f t="shared" si="51"/>
        <v>555M</v>
      </c>
      <c r="AB558" s="45">
        <f>_xll.qlCalendarAdvance(calendar,$AB$3,AA558,,,trigger)</f>
        <v>59173</v>
      </c>
      <c r="AC558" s="45">
        <f>_xll.qlInterestRateIndexMaturity($W$9,AB558,trigger)</f>
        <v>59355</v>
      </c>
      <c r="AD558" s="49">
        <f>_xll.qlTenorBasisValue($W$17,AB558,_xll.ohTrigger(trigger,$W$24))</f>
        <v>1.7732613424560484E-4</v>
      </c>
      <c r="AE558" s="49">
        <f>_xll.qlTenorBasisForwardRate($W$17,AB558,_xll.ohTrigger(trigger,$W$24))</f>
        <v>1.1200880603599297E-2</v>
      </c>
      <c r="AF558" s="49">
        <f>_xll.qlTenorBasisForwardRate2($W$17,AB558,AC558,_xll.ohTrigger(trigger,$W$24))</f>
        <v>1.1200880603599297E-2</v>
      </c>
      <c r="AG558" s="49">
        <f>_xll.qlIndexFixing($W$9,_xll.qlInterestRateIndexFixingDate($W$9,AB558,trigger),TRUE,trigger)</f>
        <v>1.0737146557628382E-2</v>
      </c>
      <c r="AH558" s="52">
        <f t="shared" si="48"/>
        <v>4.637340459709149</v>
      </c>
      <c r="AI558" s="52">
        <f t="shared" si="49"/>
        <v>0.95859842967865416</v>
      </c>
      <c r="BG558" s="102">
        <f>_xll.qlCalendarAdvance(calendar,BG557,"1D",,,trigger)</f>
        <v>43066</v>
      </c>
      <c r="BH558" s="71">
        <f>_xll.qlTenorBasisForwardRate($W$17,BG558,_xll.ohTrigger(trigger,$W$24))</f>
        <v>2.3100935509824138E-3</v>
      </c>
      <c r="BI558" s="71">
        <f>_xll.qlTenorBasisForwardRate($W$17,BG558,_xll.ohTrigger(trigger,$W$24))*_xll.qlInterpolationInterpolate($AI$1,BG558,,trigger)</f>
        <v>2.3975832760281205E-3</v>
      </c>
      <c r="BJ558" s="71">
        <f>_xll.qlIndexFixing($W$9,_xll.qlInterestRateIndexFixingDate($W$9,BG558,trigger),TRUE,trigger)</f>
        <v>2.398132025448169E-3</v>
      </c>
      <c r="BK558" s="1">
        <f t="shared" si="52"/>
        <v>5.4874942004854224E-7</v>
      </c>
    </row>
    <row r="559" spans="26:63" x14ac:dyDescent="0.2">
      <c r="Z559" s="1">
        <f t="shared" si="50"/>
        <v>556</v>
      </c>
      <c r="AA559" s="44" t="str">
        <f t="shared" si="51"/>
        <v>556M</v>
      </c>
      <c r="AB559" s="45">
        <f>_xll.qlCalendarAdvance(calendar,$AB$3,AA559,,,trigger)</f>
        <v>59204</v>
      </c>
      <c r="AC559" s="45">
        <f>_xll.qlInterestRateIndexMaturity($W$9,AB559,trigger)</f>
        <v>59385</v>
      </c>
      <c r="AD559" s="49">
        <f>_xll.qlTenorBasisValue($W$17,AB559,_xll.ohTrigger(trigger,$W$24))</f>
        <v>1.7723577410787148E-4</v>
      </c>
      <c r="AE559" s="49">
        <f>_xll.qlTenorBasisForwardRate($W$17,AB559,_xll.ohTrigger(trigger,$W$24))</f>
        <v>1.1202572863919767E-2</v>
      </c>
      <c r="AF559" s="49">
        <f>_xll.qlTenorBasisForwardRate2($W$17,AB559,AC559,_xll.ohTrigger(trigger,$W$24))</f>
        <v>1.1202572863919767E-2</v>
      </c>
      <c r="AG559" s="49">
        <f>_xll.qlIndexFixing($W$9,_xll.qlInterestRateIndexFixingDate($W$9,AB559,trigger),TRUE,trigger)</f>
        <v>1.0707495297607424E-2</v>
      </c>
      <c r="AH559" s="52">
        <f t="shared" si="48"/>
        <v>4.9507756631234257</v>
      </c>
      <c r="AI559" s="52">
        <f t="shared" si="49"/>
        <v>0.95580679792703305</v>
      </c>
      <c r="BG559" s="102">
        <f>_xll.qlCalendarAdvance(calendar,BG558,"1D",,,trigger)</f>
        <v>43067</v>
      </c>
      <c r="BH559" s="71">
        <f>_xll.qlTenorBasisForwardRate($W$17,BG559,_xll.ohTrigger(trigger,$W$24))</f>
        <v>2.31324628420857E-3</v>
      </c>
      <c r="BI559" s="71">
        <f>_xll.qlTenorBasisForwardRate($W$17,BG559,_xll.ohTrigger(trigger,$W$24))*_xll.qlInterpolationInterpolate($AI$1,BG559,,trigger)</f>
        <v>2.4014333713607266E-3</v>
      </c>
      <c r="BJ559" s="71">
        <f>_xll.qlIndexFixing($W$9,_xll.qlInterestRateIndexFixingDate($W$9,BG559,trigger),TRUE,trigger)</f>
        <v>2.4017005178748464E-3</v>
      </c>
      <c r="BK559" s="1">
        <f t="shared" si="52"/>
        <v>2.6714651411982246E-7</v>
      </c>
    </row>
    <row r="560" spans="26:63" x14ac:dyDescent="0.2">
      <c r="Z560" s="1">
        <f t="shared" si="50"/>
        <v>557</v>
      </c>
      <c r="AA560" s="44" t="str">
        <f t="shared" si="51"/>
        <v>557M</v>
      </c>
      <c r="AB560" s="45">
        <f>_xll.qlCalendarAdvance(calendar,$AB$3,AA560,,,trigger)</f>
        <v>59232</v>
      </c>
      <c r="AC560" s="45">
        <f>_xll.qlInterestRateIndexMaturity($W$9,AB560,trigger)</f>
        <v>59418</v>
      </c>
      <c r="AD560" s="49">
        <f>_xll.qlTenorBasisValue($W$17,AB560,_xll.ohTrigger(trigger,$W$24))</f>
        <v>1.771552769638457E-4</v>
      </c>
      <c r="AE560" s="49">
        <f>_xll.qlTenorBasisForwardRate($W$17,AB560,_xll.ohTrigger(trigger,$W$24))</f>
        <v>1.1206442919419369E-2</v>
      </c>
      <c r="AF560" s="49">
        <f>_xll.qlTenorBasisForwardRate2($W$17,AB560,AC560,_xll.ohTrigger(trigger,$W$24))</f>
        <v>1.1206442919419369E-2</v>
      </c>
      <c r="AG560" s="49">
        <f>_xll.qlIndexFixing($W$9,_xll.qlInterestRateIndexFixingDate($W$9,AB560,trigger),TRUE,trigger)</f>
        <v>1.0680698550879334E-2</v>
      </c>
      <c r="AH560" s="52">
        <f t="shared" si="48"/>
        <v>5.2574436854003519</v>
      </c>
      <c r="AI560" s="52">
        <f t="shared" si="49"/>
        <v>0.95308552657427226</v>
      </c>
      <c r="BG560" s="102">
        <f>_xll.qlCalendarAdvance(calendar,BG559,"1D",,,trigger)</f>
        <v>43068</v>
      </c>
      <c r="BH560" s="71">
        <f>_xll.qlTenorBasisForwardRate($W$17,BG560,_xll.ohTrigger(trigger,$W$24))</f>
        <v>2.3197571785537855E-3</v>
      </c>
      <c r="BI560" s="71">
        <f>_xll.qlTenorBasisForwardRate($W$17,BG560,_xll.ohTrigger(trigger,$W$24))*_xll.qlInterpolationInterpolate($AI$1,BG560,,trigger)</f>
        <v>2.4087720642610765E-3</v>
      </c>
      <c r="BJ560" s="71">
        <f>_xll.qlIndexFixing($W$9,_xll.qlInterestRateIndexFixingDate($W$9,BG560,trigger),TRUE,trigger)</f>
        <v>2.4089747590767259E-3</v>
      </c>
      <c r="BK560" s="1">
        <f t="shared" si="52"/>
        <v>2.026948156493881E-7</v>
      </c>
    </row>
    <row r="561" spans="26:63" x14ac:dyDescent="0.2">
      <c r="Z561" s="1">
        <f t="shared" si="50"/>
        <v>558</v>
      </c>
      <c r="AA561" s="44" t="str">
        <f t="shared" si="51"/>
        <v>558M</v>
      </c>
      <c r="AB561" s="45">
        <f>_xll.qlCalendarAdvance(calendar,$AB$3,AA561,,,trigger)</f>
        <v>59264</v>
      </c>
      <c r="AC561" s="45">
        <f>_xll.qlInterestRateIndexMaturity($W$9,AB561,trigger)</f>
        <v>59447</v>
      </c>
      <c r="AD561" s="49">
        <f>_xll.qlTenorBasisValue($W$17,AB561,_xll.ohTrigger(trigger,$W$24))</f>
        <v>1.770645621642923E-4</v>
      </c>
      <c r="AE561" s="49">
        <f>_xll.qlTenorBasisForwardRate($W$17,AB561,_xll.ohTrigger(trigger,$W$24))</f>
        <v>1.1209822342307805E-2</v>
      </c>
      <c r="AF561" s="49">
        <f>_xll.qlTenorBasisForwardRate2($W$17,AB561,AC561,_xll.ohTrigger(trigger,$W$24))</f>
        <v>1.1209822342307805E-2</v>
      </c>
      <c r="AG561" s="49">
        <f>_xll.qlIndexFixing($W$9,_xll.qlInterestRateIndexFixingDate($W$9,AB561,trigger),TRUE,trigger)</f>
        <v>1.0654151033934063E-2</v>
      </c>
      <c r="AH561" s="52">
        <f t="shared" si="48"/>
        <v>5.5567130837374208</v>
      </c>
      <c r="AI561" s="52">
        <f t="shared" si="49"/>
        <v>0.95042996299089033</v>
      </c>
      <c r="BG561" s="102">
        <f>_xll.qlCalendarAdvance(calendar,BG560,"1D",,,trigger)</f>
        <v>43069</v>
      </c>
      <c r="BH561" s="71">
        <f>_xll.qlTenorBasisForwardRate($W$17,BG561,_xll.ohTrigger(trigger,$W$24))</f>
        <v>2.329634804058317E-3</v>
      </c>
      <c r="BI561" s="71">
        <f>_xll.qlTenorBasisForwardRate($W$17,BG561,_xll.ohTrigger(trigger,$W$24))*_xll.qlInterpolationInterpolate($AI$1,BG561,,trigger)</f>
        <v>2.4196107728509603E-3</v>
      </c>
      <c r="BJ561" s="71">
        <f>_xll.qlIndexFixing($W$9,_xll.qlInterestRateIndexFixingDate($W$9,BG561,trigger),TRUE,trigger)</f>
        <v>2.4199590849912551E-3</v>
      </c>
      <c r="BK561" s="1">
        <f t="shared" si="52"/>
        <v>3.483121402947896E-7</v>
      </c>
    </row>
    <row r="562" spans="26:63" x14ac:dyDescent="0.2">
      <c r="Z562" s="1">
        <f t="shared" si="50"/>
        <v>559</v>
      </c>
      <c r="AA562" s="44" t="str">
        <f t="shared" si="51"/>
        <v>559M</v>
      </c>
      <c r="AB562" s="45">
        <f>_xll.qlCalendarAdvance(calendar,$AB$3,AA562,,,trigger)</f>
        <v>59293</v>
      </c>
      <c r="AC562" s="45">
        <f>_xll.qlInterestRateIndexMaturity($W$9,AB562,trigger)</f>
        <v>59477</v>
      </c>
      <c r="AD562" s="49">
        <f>_xll.qlTenorBasisValue($W$17,AB562,_xll.ohTrigger(trigger,$W$24))</f>
        <v>1.769835170147076E-4</v>
      </c>
      <c r="AE562" s="49">
        <f>_xll.qlTenorBasisForwardRate($W$17,AB562,_xll.ohTrigger(trigger,$W$24))</f>
        <v>1.1214831925742325E-2</v>
      </c>
      <c r="AF562" s="49">
        <f>_xll.qlTenorBasisForwardRate2($W$17,AB562,AC562,_xll.ohTrigger(trigger,$W$24))</f>
        <v>1.1214831925742325E-2</v>
      </c>
      <c r="AG562" s="49">
        <f>_xll.qlIndexFixing($W$9,_xll.qlInterestRateIndexFixingDate($W$9,AB562,trigger),TRUE,trigger)</f>
        <v>1.0630875057916779E-2</v>
      </c>
      <c r="AH562" s="52">
        <f t="shared" si="48"/>
        <v>5.8395686782554588</v>
      </c>
      <c r="AI562" s="52">
        <f t="shared" si="49"/>
        <v>0.9479299492233012</v>
      </c>
      <c r="BG562" s="102">
        <f>_xll.qlCalendarAdvance(calendar,BG561,"1D",,,trigger)</f>
        <v>43070</v>
      </c>
      <c r="BH562" s="71">
        <f>_xll.qlTenorBasisForwardRate($W$17,BG562,_xll.ohTrigger(trigger,$W$24))</f>
        <v>2.3361608157120278E-3</v>
      </c>
      <c r="BI562" s="71">
        <f>_xll.qlTenorBasisForwardRate($W$17,BG562,_xll.ohTrigger(trigger,$W$24))*_xll.qlInterpolationInterpolate($AI$1,BG562,,trigger)</f>
        <v>2.4269725188005996E-3</v>
      </c>
      <c r="BJ562" s="71">
        <f>_xll.qlIndexFixing($W$9,_xll.qlInterestRateIndexFixingDate($W$9,BG562,trigger),TRUE,trigger)</f>
        <v>2.4272424837224159E-3</v>
      </c>
      <c r="BK562" s="1">
        <f t="shared" si="52"/>
        <v>2.6996492181628404E-7</v>
      </c>
    </row>
    <row r="563" spans="26:63" x14ac:dyDescent="0.2">
      <c r="Z563" s="1">
        <f t="shared" si="50"/>
        <v>560</v>
      </c>
      <c r="AA563" s="44" t="str">
        <f t="shared" si="51"/>
        <v>560M</v>
      </c>
      <c r="AB563" s="45">
        <f>_xll.qlCalendarAdvance(calendar,$AB$3,AA563,,,trigger)</f>
        <v>59324</v>
      </c>
      <c r="AC563" s="45">
        <f>_xll.qlInterestRateIndexMaturity($W$9,AB563,trigger)</f>
        <v>59509</v>
      </c>
      <c r="AD563" s="49">
        <f>_xll.qlTenorBasisValue($W$17,AB563,_xll.ohTrigger(trigger,$W$24))</f>
        <v>1.7689809048175684E-4</v>
      </c>
      <c r="AE563" s="49">
        <f>_xll.qlTenorBasisForwardRate($W$17,AB563,_xll.ohTrigger(trigger,$W$24))</f>
        <v>1.1221255493813396E-2</v>
      </c>
      <c r="AF563" s="49">
        <f>_xll.qlTenorBasisForwardRate2($W$17,AB563,AC563,_xll.ohTrigger(trigger,$W$24))</f>
        <v>1.1221255493813396E-2</v>
      </c>
      <c r="AG563" s="49">
        <f>_xll.qlIndexFixing($W$9,_xll.qlInterestRateIndexFixingDate($W$9,AB563,trigger),TRUE,trigger)</f>
        <v>1.0607836934426259E-2</v>
      </c>
      <c r="AH563" s="52">
        <f t="shared" si="48"/>
        <v>6.1341855938713659</v>
      </c>
      <c r="AI563" s="52">
        <f t="shared" si="49"/>
        <v>0.94533423111831538</v>
      </c>
      <c r="BG563" s="102">
        <f>_xll.qlCalendarAdvance(calendar,BG562,"1D",,,trigger)</f>
        <v>43073</v>
      </c>
      <c r="BH563" s="71">
        <f>_xll.qlTenorBasisForwardRate($W$17,BG563,_xll.ohTrigger(trigger,$W$24))</f>
        <v>2.3557753981309679E-3</v>
      </c>
      <c r="BI563" s="71">
        <f>_xll.qlTenorBasisForwardRate($W$17,BG563,_xll.ohTrigger(trigger,$W$24))*_xll.qlInterpolationInterpolate($AI$1,BG563,,trigger)</f>
        <v>2.4491153182888341E-3</v>
      </c>
      <c r="BJ563" s="71">
        <f>_xll.qlIndexFixing($W$9,_xll.qlInterestRateIndexFixingDate($W$9,BG563,trigger),TRUE,trigger)</f>
        <v>2.4491153182888341E-3</v>
      </c>
      <c r="BK563" s="1">
        <f t="shared" si="52"/>
        <v>0</v>
      </c>
    </row>
    <row r="564" spans="26:63" x14ac:dyDescent="0.2">
      <c r="Z564" s="1">
        <f t="shared" si="50"/>
        <v>561</v>
      </c>
      <c r="AA564" s="44" t="str">
        <f t="shared" si="51"/>
        <v>561M</v>
      </c>
      <c r="AB564" s="45">
        <f>_xll.qlCalendarAdvance(calendar,$AB$3,AA564,,,trigger)</f>
        <v>59355</v>
      </c>
      <c r="AC564" s="45">
        <f>_xll.qlInterestRateIndexMaturity($W$9,AB564,trigger)</f>
        <v>59539</v>
      </c>
      <c r="AD564" s="49">
        <f>_xll.qlTenorBasisValue($W$17,AB564,_xll.ohTrigger(trigger,$W$24))</f>
        <v>1.7681389487497195E-4</v>
      </c>
      <c r="AE564" s="49">
        <f>_xll.qlTenorBasisForwardRate($W$17,AB564,_xll.ohTrigger(trigger,$W$24))</f>
        <v>1.1228173544495139E-2</v>
      </c>
      <c r="AF564" s="49">
        <f>_xll.qlTenorBasisForwardRate2($W$17,AB564,AC564,_xll.ohTrigger(trigger,$W$24))</f>
        <v>1.1228173544495139E-2</v>
      </c>
      <c r="AG564" s="49">
        <f>_xll.qlIndexFixing($W$9,_xll.qlInterestRateIndexFixingDate($W$9,AB564,trigger),TRUE,trigger)</f>
        <v>1.0586978448077116E-2</v>
      </c>
      <c r="AH564" s="52">
        <f t="shared" si="48"/>
        <v>6.4119509641802352</v>
      </c>
      <c r="AI564" s="52">
        <f t="shared" si="49"/>
        <v>0.94289408745980918</v>
      </c>
      <c r="BG564" s="102">
        <f>_xll.qlCalendarAdvance(calendar,BG563,"1D",,,trigger)</f>
        <v>43074</v>
      </c>
      <c r="BH564" s="71">
        <f>_xll.qlTenorBasisForwardRate($W$17,BG564,_xll.ohTrigger(trigger,$W$24))</f>
        <v>2.3623257189358546E-3</v>
      </c>
      <c r="BI564" s="71">
        <f>_xll.qlTenorBasisForwardRate($W$17,BG564,_xll.ohTrigger(trigger,$W$24))*_xll.qlInterpolationInterpolate($AI$1,BG564,,trigger)</f>
        <v>2.4563374801820281E-3</v>
      </c>
      <c r="BJ564" s="71">
        <f>_xll.qlIndexFixing($W$9,_xll.qlInterestRateIndexFixingDate($W$9,BG564,trigger),TRUE,trigger)</f>
        <v>2.4564136906278437E-3</v>
      </c>
      <c r="BK564" s="1">
        <f t="shared" si="52"/>
        <v>7.6210445815617228E-8</v>
      </c>
    </row>
    <row r="565" spans="26:63" x14ac:dyDescent="0.2">
      <c r="Z565" s="1">
        <f t="shared" si="50"/>
        <v>562</v>
      </c>
      <c r="AA565" s="44" t="str">
        <f t="shared" si="51"/>
        <v>562M</v>
      </c>
      <c r="AB565" s="45">
        <f>_xll.qlCalendarAdvance(calendar,$AB$3,AA565,,,trigger)</f>
        <v>59385</v>
      </c>
      <c r="AC565" s="45">
        <f>_xll.qlInterestRateIndexMaturity($W$9,AB565,trigger)</f>
        <v>59569</v>
      </c>
      <c r="AD565" s="49">
        <f>_xll.qlTenorBasisValue($W$17,AB565,_xll.ohTrigger(trigger,$W$24))</f>
        <v>1.7673357085560339E-4</v>
      </c>
      <c r="AE565" s="49">
        <f>_xll.qlTenorBasisForwardRate($W$17,AB565,_xll.ohTrigger(trigger,$W$24))</f>
        <v>1.1236206998738271E-2</v>
      </c>
      <c r="AF565" s="49">
        <f>_xll.qlTenorBasisForwardRate2($W$17,AB565,AC565,_xll.ohTrigger(trigger,$W$24))</f>
        <v>1.1236206998738271E-2</v>
      </c>
      <c r="AG565" s="49">
        <f>_xll.qlIndexFixing($W$9,_xll.qlInterestRateIndexFixingDate($W$9,AB565,trigger),TRUE,trigger)</f>
        <v>1.0568397464698669E-2</v>
      </c>
      <c r="AH565" s="52">
        <f t="shared" si="48"/>
        <v>6.6780953403960259</v>
      </c>
      <c r="AI565" s="52">
        <f t="shared" si="49"/>
        <v>0.94056628414601195</v>
      </c>
      <c r="BG565" s="102">
        <f>_xll.qlCalendarAdvance(calendar,BG564,"1D",,,trigger)</f>
        <v>43075</v>
      </c>
      <c r="BH565" s="71">
        <f>_xll.qlTenorBasisForwardRate($W$17,BG565,_xll.ohTrigger(trigger,$W$24))</f>
        <v>2.3688820751586208E-3</v>
      </c>
      <c r="BI565" s="71">
        <f>_xll.qlTenorBasisForwardRate($W$17,BG565,_xll.ohTrigger(trigger,$W$24))*_xll.qlInterpolationInterpolate($AI$1,BG565,,trigger)</f>
        <v>2.4635682052400348E-3</v>
      </c>
      <c r="BJ565" s="71">
        <f>_xll.qlIndexFixing($W$9,_xll.qlInterestRateIndexFixingDate($W$9,BG565,trigger),TRUE,trigger)</f>
        <v>2.4637157173873553E-3</v>
      </c>
      <c r="BK565" s="1">
        <f t="shared" si="52"/>
        <v>1.4751214732046727E-7</v>
      </c>
    </row>
    <row r="566" spans="26:63" x14ac:dyDescent="0.2">
      <c r="Z566" s="1">
        <f t="shared" si="50"/>
        <v>563</v>
      </c>
      <c r="AA566" s="44" t="str">
        <f t="shared" si="51"/>
        <v>563M</v>
      </c>
      <c r="AB566" s="45">
        <f>_xll.qlCalendarAdvance(calendar,$AB$3,AA566,,,trigger)</f>
        <v>59418</v>
      </c>
      <c r="AC566" s="45">
        <f>_xll.qlInterestRateIndexMaturity($W$9,AB566,trigger)</f>
        <v>59600</v>
      </c>
      <c r="AD566" s="49">
        <f>_xll.qlTenorBasisValue($W$17,AB566,_xll.ohTrigger(trigger,$W$24))</f>
        <v>1.7664650849383534E-4</v>
      </c>
      <c r="AE566" s="49">
        <f>_xll.qlTenorBasisForwardRate($W$17,AB566,_xll.ohTrigger(trigger,$W$24))</f>
        <v>1.1245534152302776E-2</v>
      </c>
      <c r="AF566" s="49">
        <f>_xll.qlTenorBasisForwardRate2($W$17,AB566,AC566,_xll.ohTrigger(trigger,$W$24))</f>
        <v>1.1245534152302776E-2</v>
      </c>
      <c r="AG566" s="49">
        <f>_xll.qlIndexFixing($W$9,_xll.qlInterestRateIndexFixingDate($W$9,AB566,trigger),TRUE,trigger)</f>
        <v>1.0550139579198689E-2</v>
      </c>
      <c r="AH566" s="52">
        <f t="shared" si="48"/>
        <v>6.9539457310408697</v>
      </c>
      <c r="AI566" s="52">
        <f t="shared" si="49"/>
        <v>0.93816260182165834</v>
      </c>
      <c r="BG566" s="102">
        <f>_xll.qlCalendarAdvance(calendar,BG565,"1D",,,trigger)</f>
        <v>43076</v>
      </c>
      <c r="BH566" s="71">
        <f>_xll.qlTenorBasisForwardRate($W$17,BG566,_xll.ohTrigger(trigger,$W$24))</f>
        <v>2.3754444500504665E-3</v>
      </c>
      <c r="BI566" s="71">
        <f>_xll.qlTenorBasisForwardRate($W$17,BG566,_xll.ohTrigger(trigger,$W$24))*_xll.qlInterpolationInterpolate($AI$1,BG566,,trigger)</f>
        <v>2.4708074792018247E-3</v>
      </c>
      <c r="BJ566" s="71">
        <f>_xll.qlIndexFixing($W$9,_xll.qlInterestRateIndexFixingDate($W$9,BG566,trigger),TRUE,trigger)</f>
        <v>2.4710213629734242E-3</v>
      </c>
      <c r="BK566" s="1">
        <f t="shared" si="52"/>
        <v>2.1388377159951497E-7</v>
      </c>
    </row>
    <row r="567" spans="26:63" x14ac:dyDescent="0.2">
      <c r="Z567" s="1">
        <f t="shared" si="50"/>
        <v>564</v>
      </c>
      <c r="AA567" s="44" t="str">
        <f t="shared" si="51"/>
        <v>564M</v>
      </c>
      <c r="AB567" s="45">
        <f>_xll.qlCalendarAdvance(calendar,$AB$3,AA567,,,trigger)</f>
        <v>59446</v>
      </c>
      <c r="AC567" s="45">
        <f>_xll.qlInterestRateIndexMaturity($W$9,AB567,trigger)</f>
        <v>59628</v>
      </c>
      <c r="AD567" s="49">
        <f>_xll.qlTenorBasisValue($W$17,AB567,_xll.ohTrigger(trigger,$W$24))</f>
        <v>1.7657368580043737E-4</v>
      </c>
      <c r="AE567" s="49">
        <f>_xll.qlTenorBasisForwardRate($W$17,AB567,_xll.ohTrigger(trigger,$W$24))</f>
        <v>1.125500737587847E-2</v>
      </c>
      <c r="AF567" s="49">
        <f>_xll.qlTenorBasisForwardRate2($W$17,AB567,AC567,_xll.ohTrigger(trigger,$W$24))</f>
        <v>1.125500737587847E-2</v>
      </c>
      <c r="AG567" s="49">
        <f>_xll.qlIndexFixing($W$9,_xll.qlInterestRateIndexFixingDate($W$9,AB567,trigger),TRUE,trigger)</f>
        <v>1.0536132658929765E-2</v>
      </c>
      <c r="AH567" s="52">
        <f t="shared" si="48"/>
        <v>7.1887471694870486</v>
      </c>
      <c r="AI567" s="52">
        <f t="shared" si="49"/>
        <v>0.93612845439005365</v>
      </c>
      <c r="BG567" s="102">
        <f>_xll.qlCalendarAdvance(calendar,BG566,"1D",,,trigger)</f>
        <v>43077</v>
      </c>
      <c r="BH567" s="71">
        <f>_xll.qlTenorBasisForwardRate($W$17,BG567,_xll.ohTrigger(trigger,$W$24))</f>
        <v>2.3820128268608348E-3</v>
      </c>
      <c r="BI567" s="71">
        <f>_xll.qlTenorBasisForwardRate($W$17,BG567,_xll.ohTrigger(trigger,$W$24))*_xll.qlInterpolationInterpolate($AI$1,BG567,,trigger)</f>
        <v>2.4780552877928463E-3</v>
      </c>
      <c r="BJ567" s="71">
        <f>_xll.qlIndexFixing($W$9,_xll.qlInterestRateIndexFixingDate($W$9,BG567,trigger),TRUE,trigger)</f>
        <v>2.4783305917916655E-3</v>
      </c>
      <c r="BK567" s="1">
        <f t="shared" si="52"/>
        <v>2.7530399881927486E-7</v>
      </c>
    </row>
    <row r="568" spans="26:63" x14ac:dyDescent="0.2">
      <c r="Z568" s="1">
        <f t="shared" si="50"/>
        <v>565</v>
      </c>
      <c r="AA568" s="44" t="str">
        <f t="shared" si="51"/>
        <v>565M</v>
      </c>
      <c r="AB568" s="45">
        <f>_xll.qlCalendarAdvance(calendar,$AB$3,AA568,,,trigger)</f>
        <v>59477</v>
      </c>
      <c r="AC568" s="45">
        <f>_xll.qlInterestRateIndexMaturity($W$9,AB568,trigger)</f>
        <v>59658</v>
      </c>
      <c r="AD568" s="49">
        <f>_xll.qlTenorBasisValue($W$17,AB568,_xll.ohTrigger(trigger,$W$24))</f>
        <v>1.7649416761727162E-4</v>
      </c>
      <c r="AE568" s="49">
        <f>_xll.qlTenorBasisForwardRate($W$17,AB568,_xll.ohTrigger(trigger,$W$24))</f>
        <v>1.1266174651543715E-2</v>
      </c>
      <c r="AF568" s="49">
        <f>_xll.qlTenorBasisForwardRate2($W$17,AB568,AC568,_xll.ohTrigger(trigger,$W$24))</f>
        <v>1.1266174651543715E-2</v>
      </c>
      <c r="AG568" s="49">
        <f>_xll.qlIndexFixing($W$9,_xll.qlInterestRateIndexFixingDate($W$9,AB568,trigger),TRUE,trigger)</f>
        <v>1.0522451766908945E-2</v>
      </c>
      <c r="AH568" s="52">
        <f t="shared" si="48"/>
        <v>7.4372288463477041</v>
      </c>
      <c r="AI568" s="52">
        <f t="shared" si="49"/>
        <v>0.93398621025878881</v>
      </c>
      <c r="BG568" s="102">
        <f>_xll.qlCalendarAdvance(calendar,BG567,"1D",,,trigger)</f>
        <v>43080</v>
      </c>
      <c r="BH568" s="71">
        <f>_xll.qlTenorBasisForwardRate($W$17,BG568,_xll.ohTrigger(trigger,$W$24))</f>
        <v>2.4017538012729104E-3</v>
      </c>
      <c r="BI568" s="71">
        <f>_xll.qlTenorBasisForwardRate($W$17,BG568,_xll.ohTrigger(trigger,$W$24))*_xll.qlInterpolationInterpolate($AI$1,BG568,,trigger)</f>
        <v>2.4998497783947702E-3</v>
      </c>
      <c r="BJ568" s="71">
        <f>_xll.qlIndexFixing($W$9,_xll.qlInterestRateIndexFixingDate($W$9,BG568,trigger),TRUE,trigger)</f>
        <v>2.5002794216898694E-3</v>
      </c>
      <c r="BK568" s="1">
        <f t="shared" si="52"/>
        <v>4.2964329509918853E-7</v>
      </c>
    </row>
    <row r="569" spans="26:63" x14ac:dyDescent="0.2">
      <c r="Z569" s="1">
        <f t="shared" si="50"/>
        <v>566</v>
      </c>
      <c r="AA569" s="44" t="str">
        <f t="shared" si="51"/>
        <v>566M</v>
      </c>
      <c r="AB569" s="45">
        <f>_xll.qlCalendarAdvance(calendar,$AB$3,AA569,,,trigger)</f>
        <v>59509</v>
      </c>
      <c r="AC569" s="45">
        <f>_xll.qlInterestRateIndexMaturity($W$9,AB569,trigger)</f>
        <v>59691</v>
      </c>
      <c r="AD569" s="49">
        <f>_xll.qlTenorBasisValue($W$17,AB569,_xll.ohTrigger(trigger,$W$24))</f>
        <v>1.7641328753405767E-4</v>
      </c>
      <c r="AE569" s="49">
        <f>_xll.qlTenorBasisForwardRate($W$17,AB569,_xll.ohTrigger(trigger,$W$24))</f>
        <v>1.1279677613730606E-2</v>
      </c>
      <c r="AF569" s="49">
        <f>_xll.qlTenorBasisForwardRate2($W$17,AB569,AC569,_xll.ohTrigger(trigger,$W$24))</f>
        <v>1.1279677613730606E-2</v>
      </c>
      <c r="AG569" s="49">
        <f>_xll.qlIndexFixing($W$9,_xll.qlInterestRateIndexFixingDate($W$9,AB569,trigger),TRUE,trigger)</f>
        <v>1.0510286944221556E-2</v>
      </c>
      <c r="AH569" s="52">
        <f t="shared" si="48"/>
        <v>7.6939066950905062</v>
      </c>
      <c r="AI569" s="52">
        <f t="shared" si="49"/>
        <v>0.93178965783805012</v>
      </c>
      <c r="BG569" s="102">
        <f>_xll.qlCalendarAdvance(calendar,BG568,"1D",,,trigger)</f>
        <v>43081</v>
      </c>
      <c r="BH569" s="71">
        <f>_xll.qlTenorBasisForwardRate($W$17,BG569,_xll.ohTrigger(trigger,$W$24))</f>
        <v>2.4083460182236904E-3</v>
      </c>
      <c r="BI569" s="71">
        <f>_xll.qlTenorBasisForwardRate($W$17,BG569,_xll.ohTrigger(trigger,$W$24))*_xll.qlInterpolationInterpolate($AI$1,BG569,,trigger)</f>
        <v>2.5071315824940514E-3</v>
      </c>
      <c r="BJ569" s="71">
        <f>_xll.qlIndexFixing($W$9,_xll.qlInterestRateIndexFixingDate($W$9,BG569,trigger),TRUE,trigger)</f>
        <v>2.5076026274850494E-3</v>
      </c>
      <c r="BK569" s="1">
        <f t="shared" si="52"/>
        <v>4.7104499099805824E-7</v>
      </c>
    </row>
    <row r="570" spans="26:63" x14ac:dyDescent="0.2">
      <c r="Z570" s="1">
        <f t="shared" si="50"/>
        <v>567</v>
      </c>
      <c r="AA570" s="44" t="str">
        <f t="shared" si="51"/>
        <v>567M</v>
      </c>
      <c r="AB570" s="45">
        <f>_xll.qlCalendarAdvance(calendar,$AB$3,AA570,,,trigger)</f>
        <v>59538</v>
      </c>
      <c r="AC570" s="45">
        <f>_xll.qlInterestRateIndexMaturity($W$9,AB570,trigger)</f>
        <v>59719</v>
      </c>
      <c r="AD570" s="49">
        <f>_xll.qlTenorBasisValue($W$17,AB570,_xll.ohTrigger(trigger,$W$24))</f>
        <v>1.763410309406649E-4</v>
      </c>
      <c r="AE570" s="49">
        <f>_xll.qlTenorBasisForwardRate($W$17,AB570,_xll.ohTrigger(trigger,$W$24))</f>
        <v>1.1292182122823043E-2</v>
      </c>
      <c r="AF570" s="49">
        <f>_xll.qlTenorBasisForwardRate2($W$17,AB570,AC570,_xll.ohTrigger(trigger,$W$24))</f>
        <v>1.1292182122823043E-2</v>
      </c>
      <c r="AG570" s="49">
        <f>_xll.qlIndexFixing($W$9,_xll.qlInterestRateIndexFixingDate($W$9,AB570,trigger),TRUE,trigger)</f>
        <v>1.0501014134629647E-2</v>
      </c>
      <c r="AH570" s="52">
        <f t="shared" si="48"/>
        <v>7.9116798819339573</v>
      </c>
      <c r="AI570" s="52">
        <f t="shared" si="49"/>
        <v>0.92993666063936953</v>
      </c>
      <c r="BG570" s="102">
        <f>_xll.qlCalendarAdvance(calendar,BG569,"1D",,,trigger)</f>
        <v>43082</v>
      </c>
      <c r="BH570" s="71">
        <f>_xll.qlTenorBasisForwardRate($W$17,BG570,_xll.ohTrigger(trigger,$W$24))</f>
        <v>2.4149441533217607E-3</v>
      </c>
      <c r="BI570" s="71">
        <f>_xll.qlTenorBasisForwardRate($W$17,BG570,_xll.ohTrigger(trigger,$W$24))*_xll.qlInterpolationInterpolate($AI$1,BG570,,trigger)</f>
        <v>2.5144218496551771E-3</v>
      </c>
      <c r="BJ570" s="71">
        <f>_xll.qlIndexFixing($W$9,_xll.qlInterestRateIndexFixingDate($W$9,BG570,trigger),TRUE,trigger)</f>
        <v>2.5149292385334516E-3</v>
      </c>
      <c r="BK570" s="1">
        <f t="shared" si="52"/>
        <v>5.0738887827448537E-7</v>
      </c>
    </row>
    <row r="571" spans="26:63" x14ac:dyDescent="0.2">
      <c r="Z571" s="1">
        <f t="shared" si="50"/>
        <v>568</v>
      </c>
      <c r="AA571" s="44" t="str">
        <f t="shared" si="51"/>
        <v>568M</v>
      </c>
      <c r="AB571" s="45">
        <f>_xll.qlCalendarAdvance(calendar,$AB$3,AA571,,,trigger)</f>
        <v>59569</v>
      </c>
      <c r="AC571" s="45">
        <f>_xll.qlInterestRateIndexMaturity($W$9,AB571,trigger)</f>
        <v>59750</v>
      </c>
      <c r="AD571" s="49">
        <f>_xll.qlTenorBasisValue($W$17,AB571,_xll.ohTrigger(trigger,$W$24))</f>
        <v>1.7626487031333551E-4</v>
      </c>
      <c r="AE571" s="49">
        <f>_xll.qlTenorBasisForwardRate($W$17,AB571,_xll.ohTrigger(trigger,$W$24))</f>
        <v>1.1307092460622396E-2</v>
      </c>
      <c r="AF571" s="49">
        <f>_xll.qlTenorBasisForwardRate2($W$17,AB571,AC571,_xll.ohTrigger(trigger,$W$24))</f>
        <v>1.1307092460622396E-2</v>
      </c>
      <c r="AG571" s="49">
        <f>_xll.qlIndexFixing($W$9,_xll.qlInterestRateIndexFixingDate($W$9,AB571,trigger),TRUE,trigger)</f>
        <v>1.0492985408441456E-2</v>
      </c>
      <c r="AH571" s="52">
        <f t="shared" si="48"/>
        <v>8.1410705218093984</v>
      </c>
      <c r="AI571" s="52">
        <f t="shared" si="49"/>
        <v>0.92800031882501055</v>
      </c>
      <c r="BG571" s="102">
        <f>_xll.qlCalendarAdvance(calendar,BG570,"1D",,,trigger)</f>
        <v>43083</v>
      </c>
      <c r="BH571" s="71">
        <f>_xll.qlTenorBasisForwardRate($W$17,BG571,_xll.ohTrigger(trigger,$W$24))</f>
        <v>2.4215481898104164E-3</v>
      </c>
      <c r="BI571" s="71">
        <f>_xll.qlTenorBasisForwardRate($W$17,BG571,_xll.ohTrigger(trigger,$W$24))*_xll.qlInterpolationInterpolate($AI$1,BG571,,trigger)</f>
        <v>2.5217205655270187E-3</v>
      </c>
      <c r="BJ571" s="71">
        <f>_xll.qlIndexFixing($W$9,_xll.qlInterestRateIndexFixingDate($W$9,BG571,trigger),TRUE,trigger)</f>
        <v>2.5222592192380563E-3</v>
      </c>
      <c r="BK571" s="1">
        <f t="shared" si="52"/>
        <v>5.3865371103757262E-7</v>
      </c>
    </row>
    <row r="572" spans="26:63" x14ac:dyDescent="0.2">
      <c r="Z572" s="1">
        <f t="shared" si="50"/>
        <v>569</v>
      </c>
      <c r="AA572" s="44" t="str">
        <f t="shared" si="51"/>
        <v>569M</v>
      </c>
      <c r="AB572" s="45">
        <f>_xll.qlCalendarAdvance(calendar,$AB$3,AA572,,,trigger)</f>
        <v>59597</v>
      </c>
      <c r="AC572" s="45">
        <f>_xll.qlInterestRateIndexMaturity($W$9,AB572,trigger)</f>
        <v>59782</v>
      </c>
      <c r="AD572" s="49">
        <f>_xll.qlTenorBasisValue($W$17,AB572,_xll.ohTrigger(trigger,$W$24))</f>
        <v>1.7619702569844918E-4</v>
      </c>
      <c r="AE572" s="49">
        <f>_xll.qlTenorBasisForwardRate($W$17,AB572,_xll.ohTrigger(trigger,$W$24))</f>
        <v>1.1323401879304798E-2</v>
      </c>
      <c r="AF572" s="49">
        <f>_xll.qlTenorBasisForwardRate2($W$17,AB572,AC572,_xll.ohTrigger(trigger,$W$24))</f>
        <v>1.1323401879304798E-2</v>
      </c>
      <c r="AG572" s="49">
        <f>_xll.qlIndexFixing($W$9,_xll.qlInterestRateIndexFixingDate($W$9,AB572,trigger),TRUE,trigger)</f>
        <v>1.0487805994528775E-2</v>
      </c>
      <c r="AH572" s="52">
        <f t="shared" si="48"/>
        <v>8.3559588477602293</v>
      </c>
      <c r="AI572" s="52">
        <f t="shared" si="49"/>
        <v>0.92620628555953677</v>
      </c>
      <c r="BG572" s="102">
        <f>_xll.qlCalendarAdvance(calendar,BG571,"1D",,,trigger)</f>
        <v>43084</v>
      </c>
      <c r="BH572" s="71">
        <f>_xll.qlTenorBasisForwardRate($W$17,BG572,_xll.ohTrigger(trigger,$W$24))</f>
        <v>2.4281581109307552E-3</v>
      </c>
      <c r="BI572" s="71">
        <f>_xll.qlTenorBasisForwardRate($W$17,BG572,_xll.ohTrigger(trigger,$W$24))*_xll.qlInterpolationInterpolate($AI$1,BG572,,trigger)</f>
        <v>2.5290277157444599E-3</v>
      </c>
      <c r="BJ572" s="71">
        <f>_xll.qlIndexFixing($W$9,_xll.qlInterestRateIndexFixingDate($W$9,BG572,trigger),TRUE,trigger)</f>
        <v>2.5295925340009648E-3</v>
      </c>
      <c r="BK572" s="1">
        <f t="shared" si="52"/>
        <v>5.6481825650486067E-7</v>
      </c>
    </row>
    <row r="573" spans="26:63" x14ac:dyDescent="0.2">
      <c r="Z573" s="1">
        <f t="shared" si="50"/>
        <v>570</v>
      </c>
      <c r="AA573" s="44" t="str">
        <f t="shared" si="51"/>
        <v>570M</v>
      </c>
      <c r="AB573" s="45">
        <f>_xll.qlCalendarAdvance(calendar,$AB$3,AA573,,,trigger)</f>
        <v>59628</v>
      </c>
      <c r="AC573" s="45">
        <f>_xll.qlInterestRateIndexMaturity($W$9,AB573,trigger)</f>
        <v>59811</v>
      </c>
      <c r="AD573" s="49">
        <f>_xll.qlTenorBasisValue($W$17,AB573,_xll.ohTrigger(trigger,$W$24))</f>
        <v>1.7612294458766806E-4</v>
      </c>
      <c r="AE573" s="49">
        <f>_xll.qlTenorBasisForwardRate($W$17,AB573,_xll.ohTrigger(trigger,$W$24))</f>
        <v>1.1339620076312201E-2</v>
      </c>
      <c r="AF573" s="49">
        <f>_xll.qlTenorBasisForwardRate2($W$17,AB573,AC573,_xll.ohTrigger(trigger,$W$24))</f>
        <v>1.1339620076312201E-2</v>
      </c>
      <c r="AG573" s="49">
        <f>_xll.qlIndexFixing($W$9,_xll.qlInterestRateIndexFixingDate($W$9,AB573,trigger),TRUE,trigger)</f>
        <v>1.0483362437303268E-2</v>
      </c>
      <c r="AH573" s="52">
        <f t="shared" si="48"/>
        <v>8.562576390089335</v>
      </c>
      <c r="AI573" s="52">
        <f t="shared" si="49"/>
        <v>0.92448974187436794</v>
      </c>
      <c r="BG573" s="102">
        <f>_xll.qlCalendarAdvance(calendar,BG572,"1D",,,trigger)</f>
        <v>43087</v>
      </c>
      <c r="BH573" s="71">
        <f>_xll.qlTenorBasisForwardRate($W$17,BG573,_xll.ohTrigger(trigger,$W$24))</f>
        <v>2.4480230144836262E-3</v>
      </c>
      <c r="BI573" s="71">
        <f>_xll.qlTenorBasisForwardRate($W$17,BG573,_xll.ohTrigger(trigger,$W$24))*_xll.qlInterpolationInterpolate($AI$1,BG573,,trigger)</f>
        <v>2.5509996286341213E-3</v>
      </c>
      <c r="BJ573" s="71">
        <f>_xll.qlIndexFixing($W$9,_xll.qlInterestRateIndexFixingDate($W$9,BG573,trigger),TRUE,trigger)</f>
        <v>2.5516121266552631E-3</v>
      </c>
      <c r="BK573" s="1">
        <f t="shared" si="52"/>
        <v>6.1249802114178228E-7</v>
      </c>
    </row>
    <row r="574" spans="26:63" x14ac:dyDescent="0.2">
      <c r="Z574" s="1">
        <f t="shared" si="50"/>
        <v>571</v>
      </c>
      <c r="AA574" s="44" t="str">
        <f t="shared" si="51"/>
        <v>571M</v>
      </c>
      <c r="AB574" s="45">
        <f>_xll.qlCalendarAdvance(calendar,$AB$3,AA574,,,trigger)</f>
        <v>59658</v>
      </c>
      <c r="AC574" s="45">
        <f>_xll.qlInterestRateIndexMaturity($W$9,AB574,trigger)</f>
        <v>59842</v>
      </c>
      <c r="AD574" s="49">
        <f>_xll.qlTenorBasisValue($W$17,AB574,_xll.ohTrigger(trigger,$W$24))</f>
        <v>1.7605227229086377E-4</v>
      </c>
      <c r="AE574" s="49">
        <f>_xll.qlTenorBasisForwardRate($W$17,AB574,_xll.ohTrigger(trigger,$W$24))</f>
        <v>1.1357823445119198E-2</v>
      </c>
      <c r="AF574" s="49">
        <f>_xll.qlTenorBasisForwardRate2($W$17,AB574,AC574,_xll.ohTrigger(trigger,$W$24))</f>
        <v>1.1357823445119198E-2</v>
      </c>
      <c r="AG574" s="49">
        <f>_xll.qlIndexFixing($W$9,_xll.qlInterestRateIndexFixingDate($W$9,AB574,trigger),TRUE,trigger)</f>
        <v>1.0481299317828216E-2</v>
      </c>
      <c r="AH574" s="52">
        <f t="shared" si="48"/>
        <v>8.765241272909817</v>
      </c>
      <c r="AI574" s="52">
        <f t="shared" si="49"/>
        <v>0.9228263996595536</v>
      </c>
      <c r="BG574" s="102">
        <f>_xll.qlCalendarAdvance(calendar,BG573,"1D",,,trigger)</f>
        <v>43088</v>
      </c>
      <c r="BH574" s="71">
        <f>_xll.qlTenorBasisForwardRate($W$17,BG574,_xll.ohTrigger(trigger,$W$24))</f>
        <v>2.4546563065263051E-3</v>
      </c>
      <c r="BI574" s="71">
        <f>_xll.qlTenorBasisForwardRate($W$17,BG574,_xll.ohTrigger(trigger,$W$24))*_xll.qlInterpolationInterpolate($AI$1,BG574,,trigger)</f>
        <v>2.5583403723327884E-3</v>
      </c>
      <c r="BJ574" s="71">
        <f>_xll.qlIndexFixing($W$9,_xll.qlInterestRateIndexFixingDate($W$9,BG574,trigger),TRUE,trigger)</f>
        <v>2.5589584216640609E-3</v>
      </c>
      <c r="BK574" s="1">
        <f t="shared" si="52"/>
        <v>6.1804933127254658E-7</v>
      </c>
    </row>
    <row r="575" spans="26:63" x14ac:dyDescent="0.2">
      <c r="Z575" s="1">
        <f t="shared" si="50"/>
        <v>572</v>
      </c>
      <c r="AA575" s="44" t="str">
        <f t="shared" si="51"/>
        <v>572M</v>
      </c>
      <c r="AB575" s="45">
        <f>_xll.qlCalendarAdvance(calendar,$AB$3,AA575,,,trigger)</f>
        <v>59691</v>
      </c>
      <c r="AC575" s="45">
        <f>_xll.qlInterestRateIndexMaturity($W$9,AB575,trigger)</f>
        <v>59874</v>
      </c>
      <c r="AD575" s="49">
        <f>_xll.qlTenorBasisValue($W$17,AB575,_xll.ohTrigger(trigger,$W$24))</f>
        <v>1.7597567392027176E-4</v>
      </c>
      <c r="AE575" s="49">
        <f>_xll.qlTenorBasisForwardRate($W$17,AB575,_xll.ohTrigger(trigger,$W$24))</f>
        <v>1.1378061363962539E-2</v>
      </c>
      <c r="AF575" s="49">
        <f>_xll.qlTenorBasisForwardRate2($W$17,AB575,AC575,_xll.ohTrigger(trigger,$W$24))</f>
        <v>1.1378061363962539E-2</v>
      </c>
      <c r="AG575" s="49">
        <f>_xll.qlIndexFixing($W$9,_xll.qlInterestRateIndexFixingDate($W$9,AB575,trigger),TRUE,trigger)</f>
        <v>1.0480840108543422E-2</v>
      </c>
      <c r="AH575" s="52">
        <f t="shared" si="48"/>
        <v>8.9722125541911648</v>
      </c>
      <c r="AI575" s="52">
        <f t="shared" si="49"/>
        <v>0.92114462853392021</v>
      </c>
      <c r="BG575" s="102">
        <f>_xll.qlCalendarAdvance(calendar,BG574,"1D",,,trigger)</f>
        <v>43089</v>
      </c>
      <c r="BH575" s="71">
        <f>_xll.qlTenorBasisForwardRate($W$17,BG575,_xll.ohTrigger(trigger,$W$24))</f>
        <v>2.4612953993934203E-3</v>
      </c>
      <c r="BI575" s="71">
        <f>_xll.qlTenorBasisForwardRate($W$17,BG575,_xll.ohTrigger(trigger,$W$24))*_xll.qlInterpolationInterpolate($AI$1,BG575,,trigger)</f>
        <v>2.5656894783626966E-3</v>
      </c>
      <c r="BJ575" s="71">
        <f>_xll.qlIndexFixing($W$9,_xll.qlInterestRateIndexFixingDate($W$9,BG575,trigger),TRUE,trigger)</f>
        <v>2.5663078727350837E-3</v>
      </c>
      <c r="BK575" s="1">
        <f t="shared" si="52"/>
        <v>6.1839437238715017E-7</v>
      </c>
    </row>
    <row r="576" spans="26:63" x14ac:dyDescent="0.2">
      <c r="Z576" s="1">
        <f t="shared" si="50"/>
        <v>573</v>
      </c>
      <c r="AA576" s="44" t="str">
        <f t="shared" si="51"/>
        <v>573M</v>
      </c>
      <c r="AB576" s="45">
        <f>_xll.qlCalendarAdvance(calendar,$AB$3,AA576,,,trigger)</f>
        <v>59719</v>
      </c>
      <c r="AC576" s="45">
        <f>_xll.qlInterestRateIndexMaturity($W$9,AB576,trigger)</f>
        <v>59903</v>
      </c>
      <c r="AD576" s="49">
        <f>_xll.qlTenorBasisValue($W$17,AB576,_xll.ohTrigger(trigger,$W$24))</f>
        <v>1.7591160584906704E-4</v>
      </c>
      <c r="AE576" s="49">
        <f>_xll.qlTenorBasisForwardRate($W$17,AB576,_xll.ohTrigger(trigger,$W$24))</f>
        <v>1.1397247333089899E-2</v>
      </c>
      <c r="AF576" s="49">
        <f>_xll.qlTenorBasisForwardRate2($W$17,AB576,AC576,_xll.ohTrigger(trigger,$W$24))</f>
        <v>1.1397247333089899E-2</v>
      </c>
      <c r="AG576" s="49">
        <f>_xll.qlIndexFixing($W$9,_xll.qlInterestRateIndexFixingDate($W$9,AB576,trigger),TRUE,trigger)</f>
        <v>1.0482594598086484E-2</v>
      </c>
      <c r="AH576" s="52">
        <f t="shared" si="48"/>
        <v>9.1465273500341429</v>
      </c>
      <c r="AI576" s="52">
        <f t="shared" si="49"/>
        <v>0.91974792612003065</v>
      </c>
      <c r="BG576" s="102">
        <f>_xll.qlCalendarAdvance(calendar,BG575,"1D",,,trigger)</f>
        <v>43090</v>
      </c>
      <c r="BH576" s="71">
        <f>_xll.qlTenorBasisForwardRate($W$17,BG576,_xll.ohTrigger(trigger,$W$24))</f>
        <v>2.4679402763194812E-3</v>
      </c>
      <c r="BI576" s="71">
        <f>_xll.qlTenorBasisForwardRate($W$17,BG576,_xll.ohTrigger(trigger,$W$24))*_xll.qlInterpolationInterpolate($AI$1,BG576,,trigger)</f>
        <v>2.5730469322816558E-3</v>
      </c>
      <c r="BJ576" s="71">
        <f>_xll.qlIndexFixing($W$9,_xll.qlInterestRateIndexFixingDate($W$9,BG576,trigger),TRUE,trigger)</f>
        <v>2.5736604442664797E-3</v>
      </c>
      <c r="BK576" s="1">
        <f t="shared" si="52"/>
        <v>6.1351198482389666E-7</v>
      </c>
    </row>
    <row r="577" spans="26:63" x14ac:dyDescent="0.2">
      <c r="Z577" s="1">
        <f t="shared" si="50"/>
        <v>574</v>
      </c>
      <c r="AA577" s="44" t="str">
        <f t="shared" si="51"/>
        <v>574M</v>
      </c>
      <c r="AB577" s="45">
        <f>_xll.qlCalendarAdvance(calendar,$AB$3,AA577,,,trigger)</f>
        <v>59750</v>
      </c>
      <c r="AC577" s="45">
        <f>_xll.qlInterestRateIndexMaturity($W$9,AB577,trigger)</f>
        <v>59936</v>
      </c>
      <c r="AD577" s="49">
        <f>_xll.qlTenorBasisValue($W$17,AB577,_xll.ohTrigger(trigger,$W$24))</f>
        <v>1.758416494073393E-4</v>
      </c>
      <c r="AE577" s="49">
        <f>_xll.qlTenorBasisForwardRate($W$17,AB577,_xll.ohTrigger(trigger,$W$24))</f>
        <v>1.142016207431366E-2</v>
      </c>
      <c r="AF577" s="49">
        <f>_xll.qlTenorBasisForwardRate2($W$17,AB577,AC577,_xll.ohTrigger(trigger,$W$24))</f>
        <v>1.142016207431366E-2</v>
      </c>
      <c r="AG577" s="49">
        <f>_xll.qlIndexFixing($W$9,_xll.qlInterestRateIndexFixingDate($W$9,AB577,trigger),TRUE,trigger)</f>
        <v>1.0486758790260174E-2</v>
      </c>
      <c r="AH577" s="52">
        <f t="shared" si="48"/>
        <v>9.3340328405348671</v>
      </c>
      <c r="AI577" s="52">
        <f t="shared" si="49"/>
        <v>0.91826707204507141</v>
      </c>
      <c r="BG577" s="102">
        <f>_xll.qlCalendarAdvance(calendar,BG576,"1D",,,trigger)</f>
        <v>43091</v>
      </c>
      <c r="BH577" s="71">
        <f>_xll.qlTenorBasisForwardRate($W$17,BG577,_xll.ohTrigger(trigger,$W$24))</f>
        <v>2.474590920539877E-3</v>
      </c>
      <c r="BI577" s="71">
        <f>_xll.qlTenorBasisForwardRate($W$17,BG577,_xll.ohTrigger(trigger,$W$24))*_xll.qlInterpolationInterpolate($AI$1,BG577,,trigger)</f>
        <v>2.5804127196366882E-3</v>
      </c>
      <c r="BJ577" s="71">
        <f>_xll.qlIndexFixing($W$9,_xll.qlInterestRateIndexFixingDate($W$9,BG577,trigger),TRUE,trigger)</f>
        <v>2.5810161006577163E-3</v>
      </c>
      <c r="BK577" s="1">
        <f t="shared" si="52"/>
        <v>6.0338102102815844E-7</v>
      </c>
    </row>
    <row r="578" spans="26:63" x14ac:dyDescent="0.2">
      <c r="Z578" s="1">
        <f t="shared" si="50"/>
        <v>575</v>
      </c>
      <c r="AA578" s="44" t="str">
        <f t="shared" si="51"/>
        <v>575M</v>
      </c>
      <c r="AB578" s="45">
        <f>_xll.qlCalendarAdvance(calendar,$AB$3,AA578,,,trigger)</f>
        <v>59782</v>
      </c>
      <c r="AC578" s="45">
        <f>_xll.qlInterestRateIndexMaturity($W$9,AB578,trigger)</f>
        <v>59964</v>
      </c>
      <c r="AD578" s="49">
        <f>_xll.qlTenorBasisValue($W$17,AB578,_xll.ohTrigger(trigger,$W$24))</f>
        <v>1.7577049720778846E-4</v>
      </c>
      <c r="AE578" s="49">
        <f>_xll.qlTenorBasisForwardRate($W$17,AB578,_xll.ohTrigger(trigger,$W$24))</f>
        <v>1.144162410236795E-2</v>
      </c>
      <c r="AF578" s="49">
        <f>_xll.qlTenorBasisForwardRate2($W$17,AB578,AC578,_xll.ohTrigger(trigger,$W$24))</f>
        <v>1.144162410236795E-2</v>
      </c>
      <c r="AG578" s="49">
        <f>_xll.qlIndexFixing($W$9,_xll.qlInterestRateIndexFixingDate($W$9,AB578,trigger),TRUE,trigger)</f>
        <v>1.0491539752382198E-2</v>
      </c>
      <c r="AH578" s="52">
        <f t="shared" si="48"/>
        <v>9.5008434998575257</v>
      </c>
      <c r="AI578" s="52">
        <f t="shared" si="49"/>
        <v>0.91696245729755066</v>
      </c>
      <c r="BG578" s="102">
        <f>_xll.qlCalendarAdvance(calendar,BG577,"1D",,,trigger)</f>
        <v>43096</v>
      </c>
      <c r="BH578" s="71">
        <f>_xll.qlTenorBasisForwardRate($W$17,BG578,_xll.ohTrigger(trigger,$W$24))</f>
        <v>2.5079300641654566E-3</v>
      </c>
      <c r="BI578" s="71">
        <f>_xll.qlTenorBasisForwardRate($W$17,BG578,_xll.ohTrigger(trigger,$W$24))*_xll.qlInterpolationInterpolate($AI$1,BG578,,trigger)</f>
        <v>2.6173661511437016E-3</v>
      </c>
      <c r="BJ578" s="71">
        <f>_xll.qlIndexFixing($W$9,_xll.qlInterestRateIndexFixingDate($W$9,BG578,trigger),TRUE,trigger)</f>
        <v>2.6178394094221137E-3</v>
      </c>
      <c r="BK578" s="1">
        <f t="shared" si="52"/>
        <v>4.7325827841207882E-7</v>
      </c>
    </row>
    <row r="579" spans="26:63" x14ac:dyDescent="0.2">
      <c r="Z579" s="1">
        <f t="shared" si="50"/>
        <v>576</v>
      </c>
      <c r="AA579" s="44" t="str">
        <f t="shared" si="51"/>
        <v>576M</v>
      </c>
      <c r="AB579" s="45">
        <f>_xll.qlCalendarAdvance(calendar,$AB$3,AA579,,,trigger)</f>
        <v>59811</v>
      </c>
      <c r="AC579" s="45">
        <f>_xll.qlInterestRateIndexMaturity($W$9,AB579,trigger)</f>
        <v>59994</v>
      </c>
      <c r="AD579" s="49">
        <f>_xll.qlTenorBasisValue($W$17,AB579,_xll.ohTrigger(trigger,$W$24))</f>
        <v>1.7570693335524357E-4</v>
      </c>
      <c r="AE579" s="49">
        <f>_xll.qlTenorBasisForwardRate($W$17,AB579,_xll.ohTrigger(trigger,$W$24))</f>
        <v>1.1464812339706259E-2</v>
      </c>
      <c r="AF579" s="49">
        <f>_xll.qlTenorBasisForwardRate2($W$17,AB579,AC579,_xll.ohTrigger(trigger,$W$24))</f>
        <v>1.1464812339706259E-2</v>
      </c>
      <c r="AG579" s="49">
        <f>_xll.qlIndexFixing($W$9,_xll.qlInterestRateIndexFixingDate($W$9,AB579,trigger),TRUE,trigger)</f>
        <v>1.0499019005631412E-2</v>
      </c>
      <c r="AH579" s="52">
        <f t="shared" si="48"/>
        <v>9.6579333407484711</v>
      </c>
      <c r="AI579" s="52">
        <f t="shared" si="49"/>
        <v>0.91576021434472155</v>
      </c>
      <c r="BG579" s="102">
        <f>_xll.qlCalendarAdvance(calendar,BG578,"1D",,,trigger)</f>
        <v>43097</v>
      </c>
      <c r="BH579" s="71">
        <f>_xll.qlTenorBasisForwardRate($W$17,BG579,_xll.ohTrigger(trigger,$W$24))</f>
        <v>2.5146149600054147E-3</v>
      </c>
      <c r="BI579" s="71">
        <f>_xll.qlTenorBasisForwardRate($W$17,BG579,_xll.ohTrigger(trigger,$W$24))*_xll.qlInterpolationInterpolate($AI$1,BG579,,trigger)</f>
        <v>2.624781634853635E-3</v>
      </c>
      <c r="BJ579" s="71">
        <f>_xll.qlIndexFixing($W$9,_xll.qlInterestRateIndexFixingDate($W$9,BG579,trigger),TRUE,trigger)</f>
        <v>2.6252128273133134E-3</v>
      </c>
      <c r="BK579" s="1">
        <f t="shared" si="52"/>
        <v>4.3119245967835826E-7</v>
      </c>
    </row>
    <row r="580" spans="26:63" x14ac:dyDescent="0.2">
      <c r="Z580" s="1">
        <f t="shared" si="50"/>
        <v>577</v>
      </c>
      <c r="AA580" s="44" t="str">
        <f t="shared" si="51"/>
        <v>577M</v>
      </c>
      <c r="AB580" s="45">
        <f>_xll.qlCalendarAdvance(calendar,$AB$3,AA580,,,trigger)</f>
        <v>59842</v>
      </c>
      <c r="AC580" s="45">
        <f>_xll.qlInterestRateIndexMaturity($W$9,AB580,trigger)</f>
        <v>60024</v>
      </c>
      <c r="AD580" s="49">
        <f>_xll.qlTenorBasisValue($W$17,AB580,_xll.ohTrigger(trigger,$W$24))</f>
        <v>1.7563993725595341E-4</v>
      </c>
      <c r="AE580" s="49">
        <f>_xll.qlTenorBasisForwardRate($W$17,AB580,_xll.ohTrigger(trigger,$W$24))</f>
        <v>1.1489527212437355E-2</v>
      </c>
      <c r="AF580" s="49">
        <f>_xll.qlTenorBasisForwardRate2($W$17,AB580,AC580,_xll.ohTrigger(trigger,$W$24))</f>
        <v>1.1489527212437355E-2</v>
      </c>
      <c r="AG580" s="49">
        <f>_xll.qlIndexFixing($W$9,_xll.qlInterestRateIndexFixingDate($W$9,AB580,trigger),TRUE,trigger)</f>
        <v>1.0508332352143475E-2</v>
      </c>
      <c r="AH580" s="52">
        <f t="shared" ref="AH580:AH643" si="53">(AE580-AG580)*10000</f>
        <v>9.8119486029388074</v>
      </c>
      <c r="AI580" s="52">
        <f t="shared" ref="AI580:AI643" si="54">AG580/AF580</f>
        <v>0.91460093682255761</v>
      </c>
      <c r="BG580" s="102">
        <f>_xll.qlCalendarAdvance(calendar,BG579,"1D",,,trigger)</f>
        <v>43098</v>
      </c>
      <c r="BH580" s="71">
        <f>_xll.qlTenorBasisForwardRate($W$17,BG580,_xll.ohTrigger(trigger,$W$24))</f>
        <v>2.5213055057483357E-3</v>
      </c>
      <c r="BI580" s="71">
        <f>_xll.qlTenorBasisForwardRate($W$17,BG580,_xll.ohTrigger(trigger,$W$24))*_xll.qlInterpolationInterpolate($AI$1,BG580,,trigger)</f>
        <v>2.6322053504602349E-3</v>
      </c>
      <c r="BJ580" s="71">
        <f>_xll.qlIndexFixing($W$9,_xll.qlInterestRateIndexFixingDate($W$9,BG580,trigger),TRUE,trigger)</f>
        <v>2.6325890808395363E-3</v>
      </c>
      <c r="BK580" s="1">
        <f t="shared" si="52"/>
        <v>3.8373037930137729E-7</v>
      </c>
    </row>
    <row r="581" spans="26:63" x14ac:dyDescent="0.2">
      <c r="Z581" s="1">
        <f t="shared" si="50"/>
        <v>578</v>
      </c>
      <c r="AA581" s="44" t="str">
        <f t="shared" si="51"/>
        <v>578M</v>
      </c>
      <c r="AB581" s="45">
        <f>_xll.qlCalendarAdvance(calendar,$AB$3,AA581,,,trigger)</f>
        <v>59873</v>
      </c>
      <c r="AC581" s="45">
        <f>_xll.qlInterestRateIndexMaturity($W$9,AB581,trigger)</f>
        <v>60056</v>
      </c>
      <c r="AD581" s="49">
        <f>_xll.qlTenorBasisValue($W$17,AB581,_xll.ohTrigger(trigger,$W$24))</f>
        <v>1.7557391065521407E-4</v>
      </c>
      <c r="AE581" s="49">
        <f>_xll.qlTenorBasisForwardRate($W$17,AB581,_xll.ohTrigger(trigger,$W$24))</f>
        <v>1.1516698124017479E-2</v>
      </c>
      <c r="AF581" s="49">
        <f>_xll.qlTenorBasisForwardRate2($W$17,AB581,AC581,_xll.ohTrigger(trigger,$W$24))</f>
        <v>1.1516698124017479E-2</v>
      </c>
      <c r="AG581" s="49">
        <f>_xll.qlIndexFixing($W$9,_xll.qlInterestRateIndexFixingDate($W$9,AB581,trigger),TRUE,trigger)</f>
        <v>1.0520431643893253E-2</v>
      </c>
      <c r="AH581" s="52">
        <f t="shared" si="53"/>
        <v>9.9626648012422603</v>
      </c>
      <c r="AI581" s="52">
        <f t="shared" si="54"/>
        <v>0.91349374018525642</v>
      </c>
      <c r="BG581" s="102">
        <f>_xll.qlCalendarAdvance(calendar,BG580,"1D",,,trigger)</f>
        <v>43102</v>
      </c>
      <c r="BH581" s="71">
        <f>_xll.qlTenorBasisForwardRate($W$17,BG581,_xll.ohTrigger(trigger,$W$24))</f>
        <v>2.5446737006700475E-3</v>
      </c>
      <c r="BI581" s="71">
        <f>_xll.qlTenorBasisForwardRate($W$17,BG581,_xll.ohTrigger(trigger,$W$24))*_xll.qlInterpolationInterpolate($AI$1,BG581,,trigger)</f>
        <v>2.6583779250533993E-3</v>
      </c>
      <c r="BJ581" s="71">
        <f>_xll.qlIndexFixing($W$9,_xll.qlInterestRateIndexFixingDate($W$9,BG581,trigger),TRUE,trigger)</f>
        <v>2.6583779250533993E-3</v>
      </c>
      <c r="BK581" s="1">
        <f t="shared" si="52"/>
        <v>0</v>
      </c>
    </row>
    <row r="582" spans="26:63" x14ac:dyDescent="0.2">
      <c r="Z582" s="1">
        <f t="shared" ref="Z582:Z645" si="55">Z581+1</f>
        <v>579</v>
      </c>
      <c r="AA582" s="44" t="str">
        <f t="shared" ref="AA582:AA645" si="56">Z582&amp;"M"</f>
        <v>579M</v>
      </c>
      <c r="AB582" s="45">
        <f>_xll.qlCalendarAdvance(calendar,$AB$3,AA582,,,trigger)</f>
        <v>59903</v>
      </c>
      <c r="AC582" s="45">
        <f>_xll.qlInterestRateIndexMaturity($W$9,AB582,trigger)</f>
        <v>60085</v>
      </c>
      <c r="AD582" s="49">
        <f>_xll.qlTenorBasisValue($W$17,AB582,_xll.ohTrigger(trigger,$W$24))</f>
        <v>1.7551092404293438E-4</v>
      </c>
      <c r="AE582" s="49">
        <f>_xll.qlTenorBasisForwardRate($W$17,AB582,_xll.ohTrigger(trigger,$W$24))</f>
        <v>1.154289469308608E-2</v>
      </c>
      <c r="AF582" s="49">
        <f>_xll.qlTenorBasisForwardRate2($W$17,AB582,AC582,_xll.ohTrigger(trigger,$W$24))</f>
        <v>1.154289469308608E-2</v>
      </c>
      <c r="AG582" s="49">
        <f>_xll.qlIndexFixing($W$9,_xll.qlInterestRateIndexFixingDate($W$9,AB582,trigger),TRUE,trigger)</f>
        <v>1.0533351764846842E-2</v>
      </c>
      <c r="AH582" s="52">
        <f t="shared" si="53"/>
        <v>10.095429282392377</v>
      </c>
      <c r="AI582" s="52">
        <f t="shared" si="54"/>
        <v>0.91253988231878003</v>
      </c>
      <c r="BG582" s="102">
        <f>_xll.qlCalendarAdvance(calendar,BG581,"1D",,,trigger)</f>
        <v>43103</v>
      </c>
      <c r="BH582" s="71">
        <f>_xll.qlTenorBasisForwardRate($W$17,BG582,_xll.ohTrigger(trigger,$W$24))</f>
        <v>2.5513896702352729E-3</v>
      </c>
      <c r="BI582" s="71">
        <f>_xll.qlTenorBasisForwardRate($W$17,BG582,_xll.ohTrigger(trigger,$W$24))*_xll.qlInterpolationInterpolate($AI$1,BG582,,trigger)</f>
        <v>2.6656929652915666E-3</v>
      </c>
      <c r="BJ582" s="71">
        <f>_xll.qlIndexFixing($W$9,_xll.qlInterestRateIndexFixingDate($W$9,BG582,trigger),TRUE,trigger)</f>
        <v>2.6657669825779161E-3</v>
      </c>
      <c r="BK582" s="1">
        <f t="shared" ref="BK582:BK645" si="57">BJ582-BI582</f>
        <v>7.4017286349516154E-8</v>
      </c>
    </row>
    <row r="583" spans="26:63" x14ac:dyDescent="0.2">
      <c r="Z583" s="1">
        <f t="shared" si="55"/>
        <v>580</v>
      </c>
      <c r="AA583" s="44" t="str">
        <f t="shared" si="56"/>
        <v>580M</v>
      </c>
      <c r="AB583" s="45">
        <f>_xll.qlCalendarAdvance(calendar,$AB$3,AA583,,,trigger)</f>
        <v>59936</v>
      </c>
      <c r="AC583" s="45">
        <f>_xll.qlInterestRateIndexMaturity($W$9,AB583,trigger)</f>
        <v>60118</v>
      </c>
      <c r="AD583" s="49">
        <f>_xll.qlTenorBasisValue($W$17,AB583,_xll.ohTrigger(trigger,$W$24))</f>
        <v>1.7544265782952359E-4</v>
      </c>
      <c r="AE583" s="49">
        <f>_xll.qlTenorBasisForwardRate($W$17,AB583,_xll.ohTrigger(trigger,$W$24))</f>
        <v>1.1573746041666524E-2</v>
      </c>
      <c r="AF583" s="49">
        <f>_xll.qlTenorBasisForwardRate2($W$17,AB583,AC583,_xll.ohTrigger(trigger,$W$24))</f>
        <v>1.1573746041666524E-2</v>
      </c>
      <c r="AG583" s="49">
        <f>_xll.qlIndexFixing($W$9,_xll.qlInterestRateIndexFixingDate($W$9,AB583,trigger),TRUE,trigger)</f>
        <v>1.0550263117657272E-2</v>
      </c>
      <c r="AH583" s="52">
        <f t="shared" si="53"/>
        <v>10.23482924009252</v>
      </c>
      <c r="AI583" s="52">
        <f t="shared" si="54"/>
        <v>0.91156856904198336</v>
      </c>
      <c r="BG583" s="102">
        <f>_xll.qlCalendarAdvance(calendar,BG582,"1D",,,trigger)</f>
        <v>43104</v>
      </c>
      <c r="BH583" s="71">
        <f>_xll.qlTenorBasisForwardRate($W$17,BG583,_xll.ohTrigger(trigger,$W$24))</f>
        <v>2.558111197281162E-3</v>
      </c>
      <c r="BI583" s="71">
        <f>_xll.qlTenorBasisForwardRate($W$17,BG583,_xll.ohTrigger(trigger,$W$24))*_xll.qlInterpolationInterpolate($AI$1,BG583,,trigger)</f>
        <v>2.6730153866339908E-3</v>
      </c>
      <c r="BJ583" s="71">
        <f>_xll.qlIndexFixing($W$9,_xll.qlInterestRateIndexFixingDate($W$9,BG583,trigger),TRUE,trigger)</f>
        <v>2.6731586797332676E-3</v>
      </c>
      <c r="BK583" s="1">
        <f t="shared" si="57"/>
        <v>1.4329309927681166E-7</v>
      </c>
    </row>
    <row r="584" spans="26:63" x14ac:dyDescent="0.2">
      <c r="Z584" s="1">
        <f t="shared" si="55"/>
        <v>581</v>
      </c>
      <c r="AA584" s="44" t="str">
        <f t="shared" si="56"/>
        <v>581M</v>
      </c>
      <c r="AB584" s="45">
        <f>_xll.qlCalendarAdvance(calendar,$AB$3,AA584,,,trigger)</f>
        <v>59964</v>
      </c>
      <c r="AC584" s="45">
        <f>_xll.qlInterestRateIndexMaturity($W$9,AB584,trigger)</f>
        <v>60148</v>
      </c>
      <c r="AD584" s="49">
        <f>_xll.qlTenorBasisValue($W$17,AB584,_xll.ohTrigger(trigger,$W$24))</f>
        <v>1.7538556052401592E-4</v>
      </c>
      <c r="AE584" s="49">
        <f>_xll.qlTenorBasisForwardRate($W$17,AB584,_xll.ohTrigger(trigger,$W$24))</f>
        <v>1.1602427394157386E-2</v>
      </c>
      <c r="AF584" s="49">
        <f>_xll.qlTenorBasisForwardRate2($W$17,AB584,AC584,_xll.ohTrigger(trigger,$W$24))</f>
        <v>1.1602427394157386E-2</v>
      </c>
      <c r="AG584" s="49">
        <f>_xll.qlIndexFixing($W$9,_xll.qlInterestRateIndexFixingDate($W$9,AB584,trigger),TRUE,trigger)</f>
        <v>1.0567475468723015E-2</v>
      </c>
      <c r="AH584" s="52">
        <f t="shared" si="53"/>
        <v>10.349519254343708</v>
      </c>
      <c r="AI584" s="52">
        <f t="shared" si="54"/>
        <v>0.91079867252989322</v>
      </c>
      <c r="BG584" s="102">
        <f>_xll.qlCalendarAdvance(calendar,BG583,"1D",,,trigger)</f>
        <v>43105</v>
      </c>
      <c r="BH584" s="71">
        <f>_xll.qlTenorBasisForwardRate($W$17,BG584,_xll.ohTrigger(trigger,$W$24))</f>
        <v>2.5648382650286503E-3</v>
      </c>
      <c r="BI584" s="71">
        <f>_xll.qlTenorBasisForwardRate($W$17,BG584,_xll.ohTrigger(trigger,$W$24))*_xll.qlInterpolationInterpolate($AI$1,BG584,,trigger)</f>
        <v>2.6803451734996923E-3</v>
      </c>
      <c r="BJ584" s="71">
        <f>_xll.qlIndexFixing($W$9,_xll.qlInterestRateIndexFixingDate($W$9,BG584,trigger),TRUE,trigger)</f>
        <v>2.6805529809125765E-3</v>
      </c>
      <c r="BK584" s="1">
        <f t="shared" si="57"/>
        <v>2.0780741288427967E-7</v>
      </c>
    </row>
    <row r="585" spans="26:63" x14ac:dyDescent="0.2">
      <c r="Z585" s="1">
        <f t="shared" si="55"/>
        <v>582</v>
      </c>
      <c r="AA585" s="44" t="str">
        <f t="shared" si="56"/>
        <v>582M</v>
      </c>
      <c r="AB585" s="45">
        <f>_xll.qlCalendarAdvance(calendar,$AB$3,AA585,,,trigger)</f>
        <v>59994</v>
      </c>
      <c r="AC585" s="45">
        <f>_xll.qlInterestRateIndexMaturity($W$9,AB585,trigger)</f>
        <v>60177</v>
      </c>
      <c r="AD585" s="49">
        <f>_xll.qlTenorBasisValue($W$17,AB585,_xll.ohTrigger(trigger,$W$24))</f>
        <v>1.7532521412616937E-4</v>
      </c>
      <c r="AE585" s="49">
        <f>_xll.qlTenorBasisForwardRate($W$17,AB585,_xll.ohTrigger(trigger,$W$24))</f>
        <v>1.1632095034751398E-2</v>
      </c>
      <c r="AF585" s="49">
        <f>_xll.qlTenorBasisForwardRate2($W$17,AB585,AC585,_xll.ohTrigger(trigger,$W$24))</f>
        <v>1.1632095034751398E-2</v>
      </c>
      <c r="AG585" s="49">
        <f>_xll.qlIndexFixing($W$9,_xll.qlInterestRateIndexFixingDate($W$9,AB585,trigger),TRUE,trigger)</f>
        <v>1.0586319801246948E-2</v>
      </c>
      <c r="AH585" s="52">
        <f t="shared" si="53"/>
        <v>10.457752335044507</v>
      </c>
      <c r="AI585" s="52">
        <f t="shared" si="54"/>
        <v>0.9100957110150707</v>
      </c>
      <c r="BG585" s="102">
        <f>_xll.qlCalendarAdvance(calendar,BG584,"1D",,,trigger)</f>
        <v>43108</v>
      </c>
      <c r="BH585" s="71">
        <f>_xll.qlTenorBasisForwardRate($W$17,BG585,_xll.ohTrigger(trigger,$W$24))</f>
        <v>2.5885180169893753E-3</v>
      </c>
      <c r="BI585" s="71">
        <f>_xll.qlTenorBasisForwardRate($W$17,BG585,_xll.ohTrigger(trigger,$W$24))*_xll.qlInterpolationInterpolate($AI$1,BG585,,trigger)</f>
        <v>2.7060013286489145E-3</v>
      </c>
      <c r="BJ585" s="71">
        <f>_xll.qlIndexFixing($W$9,_xll.qlInterestRateIndexFixingDate($W$9,BG585,trigger),TRUE,trigger)</f>
        <v>2.7064997425838349E-3</v>
      </c>
      <c r="BK585" s="1">
        <f t="shared" si="57"/>
        <v>4.9841393492044625E-7</v>
      </c>
    </row>
    <row r="586" spans="26:63" x14ac:dyDescent="0.2">
      <c r="Z586" s="1">
        <f t="shared" si="55"/>
        <v>583</v>
      </c>
      <c r="AA586" s="44" t="str">
        <f t="shared" si="56"/>
        <v>583M</v>
      </c>
      <c r="AB586" s="45">
        <f>_xll.qlCalendarAdvance(calendar,$AB$3,AA586,,,trigger)</f>
        <v>60024</v>
      </c>
      <c r="AC586" s="45">
        <f>_xll.qlInterestRateIndexMaturity($W$9,AB586,trigger)</f>
        <v>60209</v>
      </c>
      <c r="AD586" s="49">
        <f>_xll.qlTenorBasisValue($W$17,AB586,_xll.ohTrigger(trigger,$W$24))</f>
        <v>1.752657140435908E-4</v>
      </c>
      <c r="AE586" s="49">
        <f>_xll.qlTenorBasisForwardRate($W$17,AB586,_xll.ohTrigger(trigger,$W$24))</f>
        <v>1.1665126089650608E-2</v>
      </c>
      <c r="AF586" s="49">
        <f>_xll.qlTenorBasisForwardRate2($W$17,AB586,AC586,_xll.ohTrigger(trigger,$W$24))</f>
        <v>1.1665126089650608E-2</v>
      </c>
      <c r="AG586" s="49">
        <f>_xll.qlIndexFixing($W$9,_xll.qlInterestRateIndexFixingDate($W$9,AB586,trigger),TRUE,trigger)</f>
        <v>1.060878607391629E-2</v>
      </c>
      <c r="AH586" s="52">
        <f t="shared" si="53"/>
        <v>10.563400157343176</v>
      </c>
      <c r="AI586" s="52">
        <f t="shared" si="54"/>
        <v>0.90944461229000251</v>
      </c>
      <c r="BG586" s="102">
        <f>_xll.qlCalendarAdvance(calendar,BG585,"1D",,,trigger)</f>
        <v>43109</v>
      </c>
      <c r="BH586" s="71">
        <f>_xll.qlTenorBasisForwardRate($W$17,BG586,_xll.ohTrigger(trigger,$W$24))</f>
        <v>2.5918016073888297E-3</v>
      </c>
      <c r="BI586" s="71">
        <f>_xll.qlTenorBasisForwardRate($W$17,BG586,_xll.ohTrigger(trigger,$W$24))*_xll.qlInterpolationInterpolate($AI$1,BG586,,trigger)</f>
        <v>2.7097376642330135E-3</v>
      </c>
      <c r="BJ586" s="71">
        <f>_xll.qlIndexFixing($W$9,_xll.qlInterestRateIndexFixingDate($W$9,BG586,trigger),TRUE,trigger)</f>
        <v>2.710155513679746E-3</v>
      </c>
      <c r="BK586" s="1">
        <f t="shared" si="57"/>
        <v>4.1784944673252389E-7</v>
      </c>
    </row>
    <row r="587" spans="26:63" x14ac:dyDescent="0.2">
      <c r="Z587" s="1">
        <f t="shared" si="55"/>
        <v>584</v>
      </c>
      <c r="AA587" s="44" t="str">
        <f t="shared" si="56"/>
        <v>584M</v>
      </c>
      <c r="AB587" s="45">
        <f>_xll.qlCalendarAdvance(calendar,$AB$3,AA587,,,trigger)</f>
        <v>60055</v>
      </c>
      <c r="AC587" s="45">
        <f>_xll.qlInterestRateIndexMaturity($W$9,AB587,trigger)</f>
        <v>60238</v>
      </c>
      <c r="AD587" s="49">
        <f>_xll.qlTenorBasisValue($W$17,AB587,_xll.ohTrigger(trigger,$W$24))</f>
        <v>1.7520510732769038E-4</v>
      </c>
      <c r="AE587" s="49">
        <f>_xll.qlTenorBasisForwardRate($W$17,AB587,_xll.ohTrigger(trigger,$W$24))</f>
        <v>1.1697468182212874E-2</v>
      </c>
      <c r="AF587" s="49">
        <f>_xll.qlTenorBasisForwardRate2($W$17,AB587,AC587,_xll.ohTrigger(trigger,$W$24))</f>
        <v>1.1697468182212874E-2</v>
      </c>
      <c r="AG587" s="49">
        <f>_xll.qlIndexFixing($W$9,_xll.qlInterestRateIndexFixingDate($W$9,AB587,trigger),TRUE,trigger)</f>
        <v>1.0631825570757985E-2</v>
      </c>
      <c r="AH587" s="52">
        <f t="shared" si="53"/>
        <v>10.656426114548887</v>
      </c>
      <c r="AI587" s="52">
        <f t="shared" si="54"/>
        <v>0.90889972130248653</v>
      </c>
      <c r="BG587" s="102">
        <f>_xll.qlCalendarAdvance(calendar,BG586,"1D",,,trigger)</f>
        <v>43110</v>
      </c>
      <c r="BH587" s="71">
        <f>_xll.qlTenorBasisForwardRate($W$17,BG587,_xll.ohTrigger(trigger,$W$24))</f>
        <v>2.5985561269004946E-3</v>
      </c>
      <c r="BI587" s="71">
        <f>_xll.qlTenorBasisForwardRate($W$17,BG587,_xll.ohTrigger(trigger,$W$24))*_xll.qlInterpolationInterpolate($AI$1,BG587,,trigger)</f>
        <v>2.7171040446646484E-3</v>
      </c>
      <c r="BJ587" s="71">
        <f>_xll.qlIndexFixing($W$9,_xll.qlInterestRateIndexFixingDate($W$9,BG587,trigger),TRUE,trigger)</f>
        <v>2.7175623008341815E-3</v>
      </c>
      <c r="BK587" s="1">
        <f t="shared" si="57"/>
        <v>4.5825616953312429E-7</v>
      </c>
    </row>
    <row r="588" spans="26:63" x14ac:dyDescent="0.2">
      <c r="Z588" s="1">
        <f t="shared" si="55"/>
        <v>585</v>
      </c>
      <c r="AA588" s="44" t="str">
        <f t="shared" si="56"/>
        <v>585M</v>
      </c>
      <c r="AB588" s="45">
        <f>_xll.qlCalendarAdvance(calendar,$AB$3,AA588,,,trigger)</f>
        <v>60085</v>
      </c>
      <c r="AC588" s="45">
        <f>_xll.qlInterestRateIndexMaturity($W$9,AB588,trigger)</f>
        <v>60269</v>
      </c>
      <c r="AD588" s="49">
        <f>_xll.qlTenorBasisValue($W$17,AB588,_xll.ohTrigger(trigger,$W$24))</f>
        <v>1.7514729225392685E-4</v>
      </c>
      <c r="AE588" s="49">
        <f>_xll.qlTenorBasisForwardRate($W$17,AB588,_xll.ohTrigger(trigger,$W$24))</f>
        <v>1.1732199321091371E-2</v>
      </c>
      <c r="AF588" s="49">
        <f>_xll.qlTenorBasisForwardRate2($W$17,AB588,AC588,_xll.ohTrigger(trigger,$W$24))</f>
        <v>1.1732199321091371E-2</v>
      </c>
      <c r="AG588" s="49">
        <f>_xll.qlIndexFixing($W$9,_xll.qlInterestRateIndexFixingDate($W$9,AB588,trigger),TRUE,trigger)</f>
        <v>1.0657905116017261E-2</v>
      </c>
      <c r="AH588" s="52">
        <f t="shared" si="53"/>
        <v>10.742942050741105</v>
      </c>
      <c r="AI588" s="52">
        <f t="shared" si="54"/>
        <v>0.90843198485872845</v>
      </c>
      <c r="BG588" s="102">
        <f>_xll.qlCalendarAdvance(calendar,BG587,"1D",,,trigger)</f>
        <v>43111</v>
      </c>
      <c r="BH588" s="71">
        <f>_xll.qlTenorBasisForwardRate($W$17,BG588,_xll.ohTrigger(trigger,$W$24))</f>
        <v>2.6053160864102248E-3</v>
      </c>
      <c r="BI588" s="71">
        <f>_xll.qlTenorBasisForwardRate($W$17,BG588,_xll.ohTrigger(trigger,$W$24))*_xll.qlInterpolationInterpolate($AI$1,BG588,,trigger)</f>
        <v>2.7244776969380297E-3</v>
      </c>
      <c r="BJ588" s="71">
        <f>_xll.qlIndexFixing($W$9,_xll.qlInterestRateIndexFixingDate($W$9,BG588,trigger),TRUE,trigger)</f>
        <v>2.7249714783510004E-3</v>
      </c>
      <c r="BK588" s="1">
        <f t="shared" si="57"/>
        <v>4.9378141297063555E-7</v>
      </c>
    </row>
    <row r="589" spans="26:63" x14ac:dyDescent="0.2">
      <c r="Z589" s="1">
        <f t="shared" si="55"/>
        <v>586</v>
      </c>
      <c r="AA589" s="44" t="str">
        <f t="shared" si="56"/>
        <v>586M</v>
      </c>
      <c r="AB589" s="45">
        <f>_xll.qlCalendarAdvance(calendar,$AB$3,AA589,,,trigger)</f>
        <v>60118</v>
      </c>
      <c r="AC589" s="45">
        <f>_xll.qlInterestRateIndexMaturity($W$9,AB589,trigger)</f>
        <v>60302</v>
      </c>
      <c r="AD589" s="49">
        <f>_xll.qlTenorBasisValue($W$17,AB589,_xll.ohTrigger(trigger,$W$24))</f>
        <v>1.7508463239504388E-4</v>
      </c>
      <c r="AE589" s="49">
        <f>_xll.qlTenorBasisForwardRate($W$17,AB589,_xll.ohTrigger(trigger,$W$24))</f>
        <v>1.1770937743168895E-2</v>
      </c>
      <c r="AF589" s="49">
        <f>_xll.qlTenorBasisForwardRate2($W$17,AB589,AC589,_xll.ohTrigger(trigger,$W$24))</f>
        <v>1.1770937743168895E-2</v>
      </c>
      <c r="AG589" s="49">
        <f>_xll.qlIndexFixing($W$9,_xll.qlInterestRateIndexFixingDate($W$9,AB589,trigger),TRUE,trigger)</f>
        <v>1.0688289212072941E-2</v>
      </c>
      <c r="AH589" s="52">
        <f t="shared" si="53"/>
        <v>10.826485310959539</v>
      </c>
      <c r="AI589" s="52">
        <f t="shared" si="54"/>
        <v>0.90802359550969047</v>
      </c>
      <c r="BG589" s="102">
        <f>_xll.qlCalendarAdvance(calendar,BG588,"1D",,,trigger)</f>
        <v>43112</v>
      </c>
      <c r="BH589" s="71">
        <f>_xll.qlTenorBasisForwardRate($W$17,BG589,_xll.ohTrigger(trigger,$W$24))</f>
        <v>2.6120814691287983E-3</v>
      </c>
      <c r="BI589" s="71">
        <f>_xll.qlTenorBasisForwardRate($W$17,BG589,_xll.ohTrigger(trigger,$W$24))*_xll.qlInterpolationInterpolate($AI$1,BG589,,trigger)</f>
        <v>2.7318586054064921E-3</v>
      </c>
      <c r="BJ589" s="71">
        <f>_xll.qlIndexFixing($W$9,_xll.qlInterestRateIndexFixingDate($W$9,BG589,trigger),TRUE,trigger)</f>
        <v>2.732383010618468E-3</v>
      </c>
      <c r="BK589" s="1">
        <f t="shared" si="57"/>
        <v>5.2440521197596318E-7</v>
      </c>
    </row>
    <row r="590" spans="26:63" x14ac:dyDescent="0.2">
      <c r="Z590" s="1">
        <f t="shared" si="55"/>
        <v>587</v>
      </c>
      <c r="AA590" s="44" t="str">
        <f t="shared" si="56"/>
        <v>587M</v>
      </c>
      <c r="AB590" s="45">
        <f>_xll.qlCalendarAdvance(calendar,$AB$3,AA590,,,trigger)</f>
        <v>60147</v>
      </c>
      <c r="AC590" s="45">
        <f>_xll.qlInterestRateIndexMaturity($W$9,AB590,trigger)</f>
        <v>60328</v>
      </c>
      <c r="AD590" s="49">
        <f>_xll.qlTenorBasisValue($W$17,AB590,_xll.ohTrigger(trigger,$W$24))</f>
        <v>1.7503036635270388E-4</v>
      </c>
      <c r="AE590" s="49">
        <f>_xll.qlTenorBasisForwardRate($W$17,AB590,_xll.ohTrigger(trigger,$W$24))</f>
        <v>1.1803687082772596E-2</v>
      </c>
      <c r="AF590" s="49">
        <f>_xll.qlTenorBasisForwardRate2($W$17,AB590,AC590,_xll.ohTrigger(trigger,$W$24))</f>
        <v>1.1803687082772596E-2</v>
      </c>
      <c r="AG590" s="49">
        <f>_xll.qlIndexFixing($W$9,_xll.qlInterestRateIndexFixingDate($W$9,AB590,trigger),TRUE,trigger)</f>
        <v>1.0714923377666536E-2</v>
      </c>
      <c r="AH590" s="52">
        <f t="shared" si="53"/>
        <v>10.887637051060599</v>
      </c>
      <c r="AI590" s="52">
        <f t="shared" si="54"/>
        <v>0.90776071091421062</v>
      </c>
      <c r="BG590" s="102">
        <f>_xll.qlCalendarAdvance(calendar,BG589,"1D",,,trigger)</f>
        <v>43115</v>
      </c>
      <c r="BH590" s="71">
        <f>_xll.qlTenorBasisForwardRate($W$17,BG590,_xll.ohTrigger(trigger,$W$24))</f>
        <v>2.6358929601714119E-3</v>
      </c>
      <c r="BI590" s="71">
        <f>_xll.qlTenorBasisForwardRate($W$17,BG590,_xll.ohTrigger(trigger,$W$24))*_xll.qlInterpolationInterpolate($AI$1,BG590,,trigger)</f>
        <v>2.7576886192055704E-3</v>
      </c>
      <c r="BJ590" s="71">
        <f>_xll.qlIndexFixing($W$9,_xll.qlInterestRateIndexFixingDate($W$9,BG590,trigger),TRUE,trigger)</f>
        <v>2.758384739256541E-3</v>
      </c>
      <c r="BK590" s="1">
        <f t="shared" si="57"/>
        <v>6.9612005097058338E-7</v>
      </c>
    </row>
    <row r="591" spans="26:63" x14ac:dyDescent="0.2">
      <c r="Z591" s="1">
        <f t="shared" si="55"/>
        <v>588</v>
      </c>
      <c r="AA591" s="44" t="str">
        <f t="shared" si="56"/>
        <v>588M</v>
      </c>
      <c r="AB591" s="45">
        <f>_xll.qlCalendarAdvance(calendar,$AB$3,AA591,,,trigger)</f>
        <v>60177</v>
      </c>
      <c r="AC591" s="45">
        <f>_xll.qlInterestRateIndexMaturity($W$9,AB591,trigger)</f>
        <v>60359</v>
      </c>
      <c r="AD591" s="49">
        <f>_xll.qlTenorBasisValue($W$17,AB591,_xll.ohTrigger(trigger,$W$24))</f>
        <v>1.7497500421280872E-4</v>
      </c>
      <c r="AE591" s="49">
        <f>_xll.qlTenorBasisForwardRate($W$17,AB591,_xll.ohTrigger(trigger,$W$24))</f>
        <v>1.1842114468417679E-2</v>
      </c>
      <c r="AF591" s="49">
        <f>_xll.qlTenorBasisForwardRate2($W$17,AB591,AC591,_xll.ohTrigger(trigger,$W$24))</f>
        <v>1.1842114468417679E-2</v>
      </c>
      <c r="AG591" s="49">
        <f>_xll.qlIndexFixing($W$9,_xll.qlInterestRateIndexFixingDate($W$9,AB591,trigger),TRUE,trigger)</f>
        <v>1.0747328709740172E-2</v>
      </c>
      <c r="AH591" s="52">
        <f t="shared" si="53"/>
        <v>10.947857586775072</v>
      </c>
      <c r="AI591" s="52">
        <f t="shared" si="54"/>
        <v>0.90755149668606516</v>
      </c>
      <c r="BG591" s="102">
        <f>_xll.qlCalendarAdvance(calendar,BG590,"1D",,,trigger)</f>
        <v>43116</v>
      </c>
      <c r="BH591" s="71">
        <f>_xll.qlTenorBasisForwardRate($W$17,BG591,_xll.ohTrigger(trigger,$W$24))</f>
        <v>2.6391968963031124E-3</v>
      </c>
      <c r="BI591" s="71">
        <f>_xll.qlTenorBasisForwardRate($W$17,BG591,_xll.ohTrigger(trigger,$W$24))*_xll.qlInterpolationInterpolate($AI$1,BG591,,trigger)</f>
        <v>2.7614544880182148E-3</v>
      </c>
      <c r="BJ591" s="71">
        <f>_xll.qlIndexFixing($W$9,_xll.qlInterestRateIndexFixingDate($W$9,BG591,trigger),TRUE,trigger)</f>
        <v>2.7620519749437925E-3</v>
      </c>
      <c r="BK591" s="1">
        <f t="shared" si="57"/>
        <v>5.9748692557773375E-7</v>
      </c>
    </row>
    <row r="592" spans="26:63" x14ac:dyDescent="0.2">
      <c r="Z592" s="1">
        <f t="shared" si="55"/>
        <v>589</v>
      </c>
      <c r="AA592" s="44" t="str">
        <f t="shared" si="56"/>
        <v>589M</v>
      </c>
      <c r="AB592" s="45">
        <f>_xll.qlCalendarAdvance(calendar,$AB$3,AA592,,,trigger)</f>
        <v>60209</v>
      </c>
      <c r="AC592" s="45">
        <f>_xll.qlInterestRateIndexMaturity($W$9,AB592,trigger)</f>
        <v>60391</v>
      </c>
      <c r="AD592" s="49">
        <f>_xll.qlTenorBasisValue($W$17,AB592,_xll.ohTrigger(trigger,$W$24))</f>
        <v>1.7491680799306336E-4</v>
      </c>
      <c r="AE592" s="49">
        <f>_xll.qlTenorBasisForwardRate($W$17,AB592,_xll.ohTrigger(trigger,$W$24))</f>
        <v>1.18835542247676E-2</v>
      </c>
      <c r="AF592" s="49">
        <f>_xll.qlTenorBasisForwardRate2($W$17,AB592,AC592,_xll.ohTrigger(trigger,$W$24))</f>
        <v>1.18835542247676E-2</v>
      </c>
      <c r="AG592" s="49">
        <f>_xll.qlIndexFixing($W$9,_xll.qlInterestRateIndexFixingDate($W$9,AB592,trigger),TRUE,trigger)</f>
        <v>1.0783431399528649E-2</v>
      </c>
      <c r="AH592" s="52">
        <f t="shared" si="53"/>
        <v>11.001228252389504</v>
      </c>
      <c r="AI592" s="52">
        <f t="shared" si="54"/>
        <v>0.90742476497931202</v>
      </c>
      <c r="BG592" s="102">
        <f>_xll.qlCalendarAdvance(calendar,BG591,"1D",,,trigger)</f>
        <v>43117</v>
      </c>
      <c r="BH592" s="71">
        <f>_xll.qlTenorBasisForwardRate($W$17,BG592,_xll.ohTrigger(trigger,$W$24))</f>
        <v>2.6459891432143241E-3</v>
      </c>
      <c r="BI592" s="71">
        <f>_xll.qlTenorBasisForwardRate($W$17,BG592,_xll.ohTrigger(trigger,$W$24))*_xll.qlInterpolationInterpolate($AI$1,BG592,,trigger)</f>
        <v>2.7688714424727763E-3</v>
      </c>
      <c r="BJ592" s="71">
        <f>_xll.qlIndexFixing($W$9,_xll.qlInterestRateIndexFixingDate($W$9,BG592,trigger),TRUE,trigger)</f>
        <v>2.7694747467694944E-3</v>
      </c>
      <c r="BK592" s="1">
        <f t="shared" si="57"/>
        <v>6.0330429671809349E-7</v>
      </c>
    </row>
    <row r="593" spans="26:63" x14ac:dyDescent="0.2">
      <c r="Z593" s="1">
        <f t="shared" si="55"/>
        <v>590</v>
      </c>
      <c r="AA593" s="44" t="str">
        <f t="shared" si="56"/>
        <v>590M</v>
      </c>
      <c r="AB593" s="45">
        <f>_xll.qlCalendarAdvance(calendar,$AB$3,AA593,,,trigger)</f>
        <v>60238</v>
      </c>
      <c r="AC593" s="45">
        <f>_xll.qlInterestRateIndexMaturity($W$9,AB593,trigger)</f>
        <v>60420</v>
      </c>
      <c r="AD593" s="49">
        <f>_xll.qlTenorBasisValue($W$17,AB593,_xll.ohTrigger(trigger,$W$24))</f>
        <v>1.7486482088451897E-4</v>
      </c>
      <c r="AE593" s="49">
        <f>_xll.qlTenorBasisForwardRate($W$17,AB593,_xll.ohTrigger(trigger,$W$24))</f>
        <v>1.1922306479227039E-2</v>
      </c>
      <c r="AF593" s="49">
        <f>_xll.qlTenorBasisForwardRate2($W$17,AB593,AC593,_xll.ohTrigger(trigger,$W$24))</f>
        <v>1.1922306479227039E-2</v>
      </c>
      <c r="AG593" s="49">
        <f>_xll.qlIndexFixing($W$9,_xll.qlInterestRateIndexFixingDate($W$9,AB593,trigger),TRUE,trigger)</f>
        <v>1.0818202442034575E-2</v>
      </c>
      <c r="AH593" s="52">
        <f t="shared" si="53"/>
        <v>11.041040371924643</v>
      </c>
      <c r="AI593" s="52">
        <f t="shared" si="54"/>
        <v>0.90739174176437987</v>
      </c>
      <c r="BG593" s="102">
        <f>_xll.qlCalendarAdvance(calendar,BG592,"1D",,,trigger)</f>
        <v>43118</v>
      </c>
      <c r="BH593" s="71">
        <f>_xll.qlTenorBasisForwardRate($W$17,BG593,_xll.ohTrigger(trigger,$W$24))</f>
        <v>2.6527867125862403E-3</v>
      </c>
      <c r="BI593" s="71">
        <f>_xll.qlTenorBasisForwardRate($W$17,BG593,_xll.ohTrigger(trigger,$W$24))*_xll.qlInterpolationInterpolate($AI$1,BG593,,trigger)</f>
        <v>2.7762955590637487E-3</v>
      </c>
      <c r="BJ593" s="71">
        <f>_xll.qlIndexFixing($W$9,_xll.qlInterestRateIndexFixingDate($W$9,BG593,trigger),TRUE,trigger)</f>
        <v>2.7768996596635137E-3</v>
      </c>
      <c r="BK593" s="1">
        <f t="shared" si="57"/>
        <v>6.0410059976503255E-7</v>
      </c>
    </row>
    <row r="594" spans="26:63" x14ac:dyDescent="0.2">
      <c r="Z594" s="1">
        <f t="shared" si="55"/>
        <v>591</v>
      </c>
      <c r="AA594" s="44" t="str">
        <f t="shared" si="56"/>
        <v>591M</v>
      </c>
      <c r="AB594" s="45">
        <f>_xll.qlCalendarAdvance(calendar,$AB$3,AA594,,,trigger)</f>
        <v>60269</v>
      </c>
      <c r="AC594" s="45">
        <f>_xll.qlInterestRateIndexMaturity($W$9,AB594,trigger)</f>
        <v>60450</v>
      </c>
      <c r="AD594" s="49">
        <f>_xll.qlTenorBasisValue($W$17,AB594,_xll.ohTrigger(trigger,$W$24))</f>
        <v>1.748100292312232E-4</v>
      </c>
      <c r="AE594" s="49">
        <f>_xll.qlTenorBasisForwardRate($W$17,AB594,_xll.ohTrigger(trigger,$W$24))</f>
        <v>1.196407930315384E-2</v>
      </c>
      <c r="AF594" s="49">
        <f>_xll.qlTenorBasisForwardRate2($W$17,AB594,AC594,_xll.ohTrigger(trigger,$W$24))</f>
        <v>1.196407930315384E-2</v>
      </c>
      <c r="AG594" s="49">
        <f>_xll.qlIndexFixing($W$9,_xll.qlInterestRateIndexFixingDate($W$9,AB594,trigger),TRUE,trigger)</f>
        <v>1.0856691877011725E-2</v>
      </c>
      <c r="AH594" s="52">
        <f t="shared" si="53"/>
        <v>11.073874261421143</v>
      </c>
      <c r="AI594" s="52">
        <f t="shared" si="54"/>
        <v>0.90744064811989367</v>
      </c>
      <c r="BG594" s="102">
        <f>_xll.qlCalendarAdvance(calendar,BG593,"1D",,,trigger)</f>
        <v>43119</v>
      </c>
      <c r="BH594" s="71">
        <f>_xll.qlTenorBasisForwardRate($W$17,BG594,_xll.ohTrigger(trigger,$W$24))</f>
        <v>2.6595895876238979E-3</v>
      </c>
      <c r="BI594" s="71">
        <f>_xll.qlTenorBasisForwardRate($W$17,BG594,_xll.ohTrigger(trigger,$W$24))*_xll.qlInterpolationInterpolate($AI$1,BG594,,trigger)</f>
        <v>2.7837268220833647E-3</v>
      </c>
      <c r="BJ594" s="71">
        <f>_xll.qlIndexFixing($W$9,_xll.qlInterestRateIndexFixingDate($W$9,BG594,trigger),TRUE,trigger)</f>
        <v>2.7843266780110238E-3</v>
      </c>
      <c r="BK594" s="1">
        <f t="shared" si="57"/>
        <v>5.9985592765904316E-7</v>
      </c>
    </row>
    <row r="595" spans="26:63" x14ac:dyDescent="0.2">
      <c r="Z595" s="1">
        <f t="shared" si="55"/>
        <v>592</v>
      </c>
      <c r="AA595" s="44" t="str">
        <f t="shared" si="56"/>
        <v>592M</v>
      </c>
      <c r="AB595" s="45">
        <f>_xll.qlCalendarAdvance(calendar,$AB$3,AA595,,,trigger)</f>
        <v>60300</v>
      </c>
      <c r="AC595" s="45">
        <f>_xll.qlInterestRateIndexMaturity($W$9,AB595,trigger)</f>
        <v>60482</v>
      </c>
      <c r="AD595" s="49">
        <f>_xll.qlTenorBasisValue($W$17,AB595,_xll.ohTrigger(trigger,$W$24))</f>
        <v>1.7475603309903792E-4</v>
      </c>
      <c r="AE595" s="49">
        <f>_xll.qlTenorBasisForwardRate($W$17,AB595,_xll.ohTrigger(trigger,$W$24))</f>
        <v>1.2009003718633953E-2</v>
      </c>
      <c r="AF595" s="49">
        <f>_xll.qlTenorBasisForwardRate2($W$17,AB595,AC595,_xll.ohTrigger(trigger,$W$24))</f>
        <v>1.2009003718633953E-2</v>
      </c>
      <c r="AG595" s="49">
        <f>_xll.qlIndexFixing($W$9,_xll.qlInterestRateIndexFixingDate($W$9,AB595,trigger),TRUE,trigger)</f>
        <v>1.0899141504625688E-2</v>
      </c>
      <c r="AH595" s="52">
        <f t="shared" si="53"/>
        <v>11.098622140082655</v>
      </c>
      <c r="AI595" s="52">
        <f t="shared" si="54"/>
        <v>0.9075808251865114</v>
      </c>
      <c r="BG595" s="102">
        <f>_xll.qlCalendarAdvance(calendar,BG594,"1D",,,trigger)</f>
        <v>43122</v>
      </c>
      <c r="BH595" s="71">
        <f>_xll.qlTenorBasisForwardRate($W$17,BG595,_xll.ohTrigger(trigger,$W$24))</f>
        <v>2.683529945514605E-3</v>
      </c>
      <c r="BI595" s="71">
        <f>_xll.qlTenorBasisForwardRate($W$17,BG595,_xll.ohTrigger(trigger,$W$24))*_xll.qlInterpolationInterpolate($AI$1,BG595,,trigger)</f>
        <v>2.8097279964828274E-3</v>
      </c>
      <c r="BJ595" s="71">
        <f>_xll.qlIndexFixing($W$9,_xll.qlInterestRateIndexFixingDate($W$9,BG595,trigger),TRUE,trigger)</f>
        <v>2.810377273992097E-3</v>
      </c>
      <c r="BK595" s="1">
        <f t="shared" si="57"/>
        <v>6.4927750926960584E-7</v>
      </c>
    </row>
    <row r="596" spans="26:63" x14ac:dyDescent="0.2">
      <c r="Z596" s="1">
        <f t="shared" si="55"/>
        <v>593</v>
      </c>
      <c r="AA596" s="44" t="str">
        <f t="shared" si="56"/>
        <v>593M</v>
      </c>
      <c r="AB596" s="45">
        <f>_xll.qlCalendarAdvance(calendar,$AB$3,AA596,,,trigger)</f>
        <v>60328</v>
      </c>
      <c r="AC596" s="45">
        <f>_xll.qlInterestRateIndexMaturity($W$9,AB596,trigger)</f>
        <v>60512</v>
      </c>
      <c r="AD596" s="49">
        <f>_xll.qlTenorBasisValue($W$17,AB596,_xll.ohTrigger(trigger,$W$24))</f>
        <v>1.7470793670814992E-4</v>
      </c>
      <c r="AE596" s="49">
        <f>_xll.qlTenorBasisForwardRate($W$17,AB596,_xll.ohTrigger(trigger,$W$24))</f>
        <v>1.2051813091281335E-2</v>
      </c>
      <c r="AF596" s="49">
        <f>_xll.qlTenorBasisForwardRate2($W$17,AB596,AC596,_xll.ohTrigger(trigger,$W$24))</f>
        <v>1.2051813091281335E-2</v>
      </c>
      <c r="AG596" s="49">
        <f>_xll.qlIndexFixing($W$9,_xll.qlInterestRateIndexFixingDate($W$9,AB596,trigger),TRUE,trigger)</f>
        <v>1.0940516292144504E-2</v>
      </c>
      <c r="AH596" s="52">
        <f t="shared" si="53"/>
        <v>11.112967991368308</v>
      </c>
      <c r="AI596" s="52">
        <f t="shared" si="54"/>
        <v>0.90779007351675756</v>
      </c>
      <c r="BG596" s="102">
        <f>_xll.qlCalendarAdvance(calendar,BG595,"1D",,,trigger)</f>
        <v>43123</v>
      </c>
      <c r="BH596" s="71">
        <f>_xll.qlTenorBasisForwardRate($W$17,BG596,_xll.ohTrigger(trigger,$W$24))</f>
        <v>2.6868538084849755E-3</v>
      </c>
      <c r="BI596" s="71">
        <f>_xll.qlTenorBasisForwardRate($W$17,BG596,_xll.ohTrigger(trigger,$W$24))*_xll.qlInterpolationInterpolate($AI$1,BG596,,trigger)</f>
        <v>2.8135230239674184E-3</v>
      </c>
      <c r="BJ596" s="71">
        <f>_xll.qlIndexFixing($W$9,_xll.qlInterestRateIndexFixingDate($W$9,BG596,trigger),TRUE,trigger)</f>
        <v>2.814055093599708E-3</v>
      </c>
      <c r="BK596" s="1">
        <f t="shared" si="57"/>
        <v>5.3206963228965426E-7</v>
      </c>
    </row>
    <row r="597" spans="26:63" x14ac:dyDescent="0.2">
      <c r="Z597" s="1">
        <f t="shared" si="55"/>
        <v>594</v>
      </c>
      <c r="AA597" s="44" t="str">
        <f t="shared" si="56"/>
        <v>594M</v>
      </c>
      <c r="AB597" s="45">
        <f>_xll.qlCalendarAdvance(calendar,$AB$3,AA597,,,trigger)</f>
        <v>60359</v>
      </c>
      <c r="AC597" s="45">
        <f>_xll.qlInterestRateIndexMaturity($W$9,AB597,trigger)</f>
        <v>60542</v>
      </c>
      <c r="AD597" s="49">
        <f>_xll.qlTenorBasisValue($W$17,AB597,_xll.ohTrigger(trigger,$W$24))</f>
        <v>1.7465542336049053E-4</v>
      </c>
      <c r="AE597" s="49">
        <f>_xll.qlTenorBasisForwardRate($W$17,AB597,_xll.ohTrigger(trigger,$W$24))</f>
        <v>1.2097403659125674E-2</v>
      </c>
      <c r="AF597" s="49">
        <f>_xll.qlTenorBasisForwardRate2($W$17,AB597,AC597,_xll.ohTrigger(trigger,$W$24))</f>
        <v>1.2097403659125674E-2</v>
      </c>
      <c r="AG597" s="49">
        <f>_xll.qlIndexFixing($W$9,_xll.qlInterestRateIndexFixingDate($W$9,AB597,trigger),TRUE,trigger)</f>
        <v>1.0985562118038096E-2</v>
      </c>
      <c r="AH597" s="52">
        <f t="shared" si="53"/>
        <v>11.11841541087578</v>
      </c>
      <c r="AI597" s="52">
        <f t="shared" si="54"/>
        <v>0.90809254841646447</v>
      </c>
      <c r="BG597" s="102">
        <f>_xll.qlCalendarAdvance(calendar,BG596,"1D",,,trigger)</f>
        <v>43124</v>
      </c>
      <c r="BH597" s="71">
        <f>_xll.qlTenorBasisForwardRate($W$17,BG597,_xll.ohTrigger(trigger,$W$24))</f>
        <v>2.6936829598844924E-3</v>
      </c>
      <c r="BI597" s="71">
        <f>_xll.qlTenorBasisForwardRate($W$17,BG597,_xll.ohTrigger(trigger,$W$24))*_xll.qlInterpolationInterpolate($AI$1,BG597,,trigger)</f>
        <v>2.8209897831937909E-3</v>
      </c>
      <c r="BJ597" s="71">
        <f>_xll.qlIndexFixing($W$9,_xll.qlInterestRateIndexFixingDate($W$9,BG597,trigger),TRUE,trigger)</f>
        <v>2.8214921049596023E-3</v>
      </c>
      <c r="BK597" s="1">
        <f t="shared" si="57"/>
        <v>5.0232176581135879E-7</v>
      </c>
    </row>
    <row r="598" spans="26:63" x14ac:dyDescent="0.2">
      <c r="Z598" s="1">
        <f t="shared" si="55"/>
        <v>595</v>
      </c>
      <c r="AA598" s="44" t="str">
        <f t="shared" si="56"/>
        <v>595M</v>
      </c>
      <c r="AB598" s="45">
        <f>_xll.qlCalendarAdvance(calendar,$AB$3,AA598,,,trigger)</f>
        <v>60391</v>
      </c>
      <c r="AC598" s="45">
        <f>_xll.qlInterestRateIndexMaturity($W$9,AB598,trigger)</f>
        <v>60575</v>
      </c>
      <c r="AD598" s="49">
        <f>_xll.qlTenorBasisValue($W$17,AB598,_xll.ohTrigger(trigger,$W$24))</f>
        <v>1.7460201618244549E-4</v>
      </c>
      <c r="AE598" s="49">
        <f>_xll.qlTenorBasisForwardRate($W$17,AB598,_xll.ohTrigger(trigger,$W$24))</f>
        <v>1.2145059963324283E-2</v>
      </c>
      <c r="AF598" s="49">
        <f>_xll.qlTenorBasisForwardRate2($W$17,AB598,AC598,_xll.ohTrigger(trigger,$W$24))</f>
        <v>1.2145059963324283E-2</v>
      </c>
      <c r="AG598" s="49">
        <f>_xll.qlIndexFixing($W$9,_xll.qlInterestRateIndexFixingDate($W$9,AB598,trigger),TRUE,trigger)</f>
        <v>1.1036216358430417E-2</v>
      </c>
      <c r="AH598" s="52">
        <f t="shared" si="53"/>
        <v>11.088436048938659</v>
      </c>
      <c r="AI598" s="52">
        <f t="shared" si="54"/>
        <v>0.90870003044510628</v>
      </c>
      <c r="BG598" s="102">
        <f>_xll.qlCalendarAdvance(calendar,BG597,"1D",,,trigger)</f>
        <v>43125</v>
      </c>
      <c r="BH598" s="71">
        <f>_xll.qlTenorBasisForwardRate($W$17,BG598,_xll.ohTrigger(trigger,$W$24))</f>
        <v>2.7005173161556814E-3</v>
      </c>
      <c r="BI598" s="71">
        <f>_xll.qlTenorBasisForwardRate($W$17,BG598,_xll.ohTrigger(trigger,$W$24))*_xll.qlInterpolationInterpolate($AI$1,BG598,,trigger)</f>
        <v>2.8284635944114287E-3</v>
      </c>
      <c r="BJ598" s="71">
        <f>_xll.qlIndexFixing($W$9,_xll.qlInterestRateIndexFixingDate($W$9,BG598,trigger),TRUE,trigger)</f>
        <v>2.8289310080681332E-3</v>
      </c>
      <c r="BK598" s="1">
        <f t="shared" si="57"/>
        <v>4.6741365670446497E-7</v>
      </c>
    </row>
    <row r="599" spans="26:63" x14ac:dyDescent="0.2">
      <c r="Z599" s="1">
        <f t="shared" si="55"/>
        <v>596</v>
      </c>
      <c r="AA599" s="44" t="str">
        <f t="shared" si="56"/>
        <v>596M</v>
      </c>
      <c r="AB599" s="45">
        <f>_xll.qlCalendarAdvance(calendar,$AB$3,AA599,,,trigger)</f>
        <v>60420</v>
      </c>
      <c r="AC599" s="45">
        <f>_xll.qlInterestRateIndexMaturity($W$9,AB599,trigger)</f>
        <v>60603</v>
      </c>
      <c r="AD599" s="49">
        <f>_xll.qlTenorBasisValue($W$17,AB599,_xll.ohTrigger(trigger,$W$24))</f>
        <v>1.7455430810721712E-4</v>
      </c>
      <c r="AE599" s="49">
        <f>_xll.qlTenorBasisForwardRate($W$17,AB599,_xll.ohTrigger(trigger,$W$24))</f>
        <v>1.2183117439823914E-2</v>
      </c>
      <c r="AF599" s="49">
        <f>_xll.qlTenorBasisForwardRate2($W$17,AB599,AC599,_xll.ohTrigger(trigger,$W$24))</f>
        <v>1.2183117439823914E-2</v>
      </c>
      <c r="AG599" s="49">
        <f>_xll.qlIndexFixing($W$9,_xll.qlInterestRateIndexFixingDate($W$9,AB599,trigger),TRUE,trigger)</f>
        <v>1.1081748130001227E-2</v>
      </c>
      <c r="AH599" s="52">
        <f t="shared" si="53"/>
        <v>11.013693098226863</v>
      </c>
      <c r="AI599" s="52">
        <f t="shared" si="54"/>
        <v>0.90959872830064381</v>
      </c>
      <c r="BG599" s="102">
        <f>_xll.qlCalendarAdvance(calendar,BG598,"1D",,,trigger)</f>
        <v>43126</v>
      </c>
      <c r="BH599" s="71">
        <f>_xll.qlTenorBasisForwardRate($W$17,BG599,_xll.ohTrigger(trigger,$W$24))</f>
        <v>2.7073568604960708E-3</v>
      </c>
      <c r="BI599" s="71">
        <f>_xll.qlTenorBasisForwardRate($W$17,BG599,_xll.ohTrigger(trigger,$W$24))*_xll.qlInterpolationInterpolate($AI$1,BG599,,trigger)</f>
        <v>2.8359444418495851E-3</v>
      </c>
      <c r="BJ599" s="71">
        <f>_xll.qlIndexFixing($W$9,_xll.qlInterestRateIndexFixingDate($W$9,BG599,trigger),TRUE,trigger)</f>
        <v>2.836371767306058E-3</v>
      </c>
      <c r="BK599" s="1">
        <f t="shared" si="57"/>
        <v>4.2732545647286221E-7</v>
      </c>
    </row>
    <row r="600" spans="26:63" x14ac:dyDescent="0.2">
      <c r="Z600" s="1">
        <f t="shared" si="55"/>
        <v>597</v>
      </c>
      <c r="AA600" s="44" t="str">
        <f t="shared" si="56"/>
        <v>597M</v>
      </c>
      <c r="AB600" s="45">
        <f>_xll.qlCalendarAdvance(calendar,$AB$3,AA600,,,trigger)</f>
        <v>60450</v>
      </c>
      <c r="AC600" s="45">
        <f>_xll.qlInterestRateIndexMaturity($W$9,AB600,trigger)</f>
        <v>60636</v>
      </c>
      <c r="AD600" s="49">
        <f>_xll.qlTenorBasisValue($W$17,AB600,_xll.ohTrigger(trigger,$W$24))</f>
        <v>1.7450563780044948E-4</v>
      </c>
      <c r="AE600" s="49">
        <f>_xll.qlTenorBasisForwardRate($W$17,AB600,_xll.ohTrigger(trigger,$W$24))</f>
        <v>1.2221676010824953E-2</v>
      </c>
      <c r="AF600" s="49">
        <f>_xll.qlTenorBasisForwardRate2($W$17,AB600,AC600,_xll.ohTrigger(trigger,$W$24))</f>
        <v>1.2221676010824953E-2</v>
      </c>
      <c r="AG600" s="49">
        <f>_xll.qlIndexFixing($W$9,_xll.qlInterestRateIndexFixingDate($W$9,AB600,trigger),TRUE,trigger)</f>
        <v>1.1134032679413181E-2</v>
      </c>
      <c r="AH600" s="52">
        <f t="shared" si="53"/>
        <v>10.876433314117723</v>
      </c>
      <c r="AI600" s="52">
        <f t="shared" si="54"/>
        <v>0.9110070230589955</v>
      </c>
      <c r="BG600" s="102">
        <f>_xll.qlCalendarAdvance(calendar,BG599,"1D",,,trigger)</f>
        <v>43129</v>
      </c>
      <c r="BH600" s="71">
        <f>_xll.qlTenorBasisForwardRate($W$17,BG600,_xll.ohTrigger(trigger,$W$24))</f>
        <v>2.7314232117927337E-3</v>
      </c>
      <c r="BI600" s="71">
        <f>_xll.qlTenorBasisForwardRate($W$17,BG600,_xll.ohTrigger(trigger,$W$24))*_xll.qlInterpolationInterpolate($AI$1,BG600,,trigger)</f>
        <v>2.8621140684407576E-3</v>
      </c>
      <c r="BJ600" s="71">
        <f>_xll.qlIndexFixing($W$9,_xll.qlInterestRateIndexFixingDate($W$9,BG600,trigger),TRUE,trigger)</f>
        <v>2.8624651303270584E-3</v>
      </c>
      <c r="BK600" s="1">
        <f t="shared" si="57"/>
        <v>3.5106188630076862E-7</v>
      </c>
    </row>
    <row r="601" spans="26:63" x14ac:dyDescent="0.2">
      <c r="Z601" s="1">
        <f t="shared" si="55"/>
        <v>598</v>
      </c>
      <c r="AA601" s="44" t="str">
        <f t="shared" si="56"/>
        <v>598M</v>
      </c>
      <c r="AB601" s="45">
        <f>_xll.qlCalendarAdvance(calendar,$AB$3,AA601,,,trigger)</f>
        <v>60482</v>
      </c>
      <c r="AC601" s="45">
        <f>_xll.qlInterestRateIndexMaturity($W$9,AB601,trigger)</f>
        <v>60666</v>
      </c>
      <c r="AD601" s="49">
        <f>_xll.qlTenorBasisValue($W$17,AB601,_xll.ohTrigger(trigger,$W$24))</f>
        <v>1.7445447752537094E-4</v>
      </c>
      <c r="AE601" s="49">
        <f>_xll.qlTenorBasisForwardRate($W$17,AB601,_xll.ohTrigger(trigger,$W$24))</f>
        <v>1.2254819359023911E-2</v>
      </c>
      <c r="AF601" s="49">
        <f>_xll.qlTenorBasisForwardRate2($W$17,AB601,AC601,_xll.ohTrigger(trigger,$W$24))</f>
        <v>1.2254819359023911E-2</v>
      </c>
      <c r="AG601" s="49">
        <f>_xll.qlIndexFixing($W$9,_xll.qlInterestRateIndexFixingDate($W$9,AB601,trigger),TRUE,trigger)</f>
        <v>1.1185368502065848E-2</v>
      </c>
      <c r="AH601" s="52">
        <f t="shared" si="53"/>
        <v>10.694508569580631</v>
      </c>
      <c r="AI601" s="52">
        <f t="shared" si="54"/>
        <v>0.91273222186089864</v>
      </c>
      <c r="BG601" s="102">
        <f>_xll.qlCalendarAdvance(calendar,BG600,"1D",,,trigger)</f>
        <v>43130</v>
      </c>
      <c r="BH601" s="71">
        <f>_xll.qlTenorBasisForwardRate($W$17,BG601,_xll.ohTrigger(trigger,$W$24))</f>
        <v>2.7347665824648858E-3</v>
      </c>
      <c r="BI601" s="71">
        <f>_xll.qlTenorBasisForwardRate($W$17,BG601,_xll.ohTrigger(trigger,$W$24))*_xll.qlInterpolationInterpolate($AI$1,BG601,,trigger)</f>
        <v>2.8659378780797637E-3</v>
      </c>
      <c r="BJ601" s="71">
        <f>_xll.qlIndexFixing($W$9,_xll.qlInterestRateIndexFixingDate($W$9,BG601,trigger),TRUE,trigger)</f>
        <v>2.8661526531465319E-3</v>
      </c>
      <c r="BK601" s="1">
        <f t="shared" si="57"/>
        <v>2.1477506676826144E-7</v>
      </c>
    </row>
    <row r="602" spans="26:63" x14ac:dyDescent="0.2">
      <c r="Z602" s="1">
        <f t="shared" si="55"/>
        <v>599</v>
      </c>
      <c r="AA602" s="44" t="str">
        <f t="shared" si="56"/>
        <v>599M</v>
      </c>
      <c r="AB602" s="45">
        <f>_xll.qlCalendarAdvance(calendar,$AB$3,AA602,,,trigger)</f>
        <v>60512</v>
      </c>
      <c r="AC602" s="45">
        <f>_xll.qlInterestRateIndexMaturity($W$9,AB602,trigger)</f>
        <v>60693</v>
      </c>
      <c r="AD602" s="49">
        <f>_xll.qlTenorBasisValue($W$17,AB602,_xll.ohTrigger(trigger,$W$24))</f>
        <v>1.744072122968786E-4</v>
      </c>
      <c r="AE602" s="49">
        <f>_xll.qlTenorBasisForwardRate($W$17,AB602,_xll.ohTrigger(trigger,$W$24))</f>
        <v>1.228107841027112E-2</v>
      </c>
      <c r="AF602" s="49">
        <f>_xll.qlTenorBasisForwardRate2($W$17,AB602,AC602,_xll.ohTrigger(trigger,$W$24))</f>
        <v>1.228107841027112E-2</v>
      </c>
      <c r="AG602" s="49">
        <f>_xll.qlIndexFixing($W$9,_xll.qlInterestRateIndexFixingDate($W$9,AB602,trigger),TRUE,trigger)</f>
        <v>1.1232707406597979E-2</v>
      </c>
      <c r="AH602" s="52">
        <f t="shared" si="53"/>
        <v>10.483710036731409</v>
      </c>
      <c r="AI602" s="52">
        <f t="shared" si="54"/>
        <v>0.91463526502718606</v>
      </c>
      <c r="BG602" s="102">
        <f>_xll.qlCalendarAdvance(calendar,BG601,"1D",,,trigger)</f>
        <v>43131</v>
      </c>
      <c r="BH602" s="71">
        <f>_xll.qlTenorBasisForwardRate($W$17,BG602,_xll.ohTrigger(trigger,$W$24))</f>
        <v>2.7416318150771165E-3</v>
      </c>
      <c r="BI602" s="71">
        <f>_xll.qlTenorBasisForwardRate($W$17,BG602,_xll.ohTrigger(trigger,$W$24))*_xll.qlInterpolationInterpolate($AI$1,BG602,,trigger)</f>
        <v>2.8734536697447607E-3</v>
      </c>
      <c r="BJ602" s="71">
        <f>_xll.qlIndexFixing($W$9,_xll.qlInterestRateIndexFixingDate($W$9,BG602,trigger),TRUE,trigger)</f>
        <v>2.8736021587229166E-3</v>
      </c>
      <c r="BK602" s="1">
        <f t="shared" si="57"/>
        <v>1.4848897815587098E-7</v>
      </c>
    </row>
    <row r="603" spans="26:63" x14ac:dyDescent="0.2">
      <c r="Z603" s="1">
        <f t="shared" si="55"/>
        <v>600</v>
      </c>
      <c r="AA603" s="44" t="str">
        <f t="shared" si="56"/>
        <v>600M</v>
      </c>
      <c r="AB603" s="45">
        <f>_xll.qlCalendarAdvance(calendar,$AB$3,AA603,,,trigger)</f>
        <v>60542</v>
      </c>
      <c r="AC603" s="45">
        <f>_xll.qlInterestRateIndexMaturity($W$9,AB603,trigger)</f>
        <v>60724</v>
      </c>
      <c r="AD603" s="49">
        <f>_xll.qlTenorBasisValue($W$17,AB603,_xll.ohTrigger(trigger,$W$24))</f>
        <v>1.7436061253436481E-4</v>
      </c>
      <c r="AE603" s="49">
        <f>_xll.qlTenorBasisForwardRate($W$17,AB603,_xll.ohTrigger(trigger,$W$24))</f>
        <v>1.2305231798772876E-2</v>
      </c>
      <c r="AF603" s="49">
        <f>_xll.qlTenorBasisForwardRate2($W$17,AB603,AC603,_xll.ohTrigger(trigger,$W$24))</f>
        <v>1.2305231798772876E-2</v>
      </c>
      <c r="AG603" s="49">
        <f>_xll.qlIndexFixing($W$9,_xll.qlInterestRateIndexFixingDate($W$9,AB603,trigger),TRUE,trigger)</f>
        <v>1.1284025843232782E-2</v>
      </c>
      <c r="AH603" s="52">
        <f t="shared" si="53"/>
        <v>10.212059555400939</v>
      </c>
      <c r="AI603" s="52">
        <f t="shared" si="54"/>
        <v>0.91701042513949782</v>
      </c>
      <c r="BG603" s="102">
        <f>_xll.qlCalendarAdvance(calendar,BG602,"1D",,,trigger)</f>
        <v>43132</v>
      </c>
      <c r="BH603" s="71">
        <f>_xll.qlTenorBasisForwardRate($W$17,BG603,_xll.ohTrigger(trigger,$W$24))</f>
        <v>2.7485021349211982E-3</v>
      </c>
      <c r="BI603" s="71">
        <f>_xll.qlTenorBasisForwardRate($W$17,BG603,_xll.ohTrigger(trigger,$W$24))*_xll.qlInterpolationInterpolate($AI$1,BG603,,trigger)</f>
        <v>2.8809764028167816E-3</v>
      </c>
      <c r="BJ603" s="71">
        <f>_xll.qlIndexFixing($W$9,_xll.qlInterestRateIndexFixingDate($W$9,BG603,trigger),TRUE,trigger)</f>
        <v>2.8810533067026418E-3</v>
      </c>
      <c r="BK603" s="1">
        <f t="shared" si="57"/>
        <v>7.6903885860152288E-8</v>
      </c>
    </row>
    <row r="604" spans="26:63" x14ac:dyDescent="0.2">
      <c r="Z604" s="1">
        <f t="shared" si="55"/>
        <v>601</v>
      </c>
      <c r="AA604" s="44" t="str">
        <f t="shared" si="56"/>
        <v>601M</v>
      </c>
      <c r="AB604" s="45">
        <f>_xll.qlCalendarAdvance(calendar,$AB$3,AA604,,,trigger)</f>
        <v>60573</v>
      </c>
      <c r="AC604" s="45">
        <f>_xll.qlInterestRateIndexMaturity($W$9,AB604,trigger)</f>
        <v>60755</v>
      </c>
      <c r="AD604" s="49">
        <f>_xll.qlTenorBasisValue($W$17,AB604,_xll.ohTrigger(trigger,$W$24))</f>
        <v>1.7431314875700679E-4</v>
      </c>
      <c r="AE604" s="49">
        <f>_xll.qlTenorBasisForwardRate($W$17,AB604,_xll.ohTrigger(trigger,$W$24))</f>
        <v>1.2327152228189992E-2</v>
      </c>
      <c r="AF604" s="49">
        <f>_xll.qlTenorBasisForwardRate2($W$17,AB604,AC604,_xll.ohTrigger(trigger,$W$24))</f>
        <v>1.2327152228189992E-2</v>
      </c>
      <c r="AG604" s="49">
        <f>_xll.qlIndexFixing($W$9,_xll.qlInterestRateIndexFixingDate($W$9,AB604,trigger),TRUE,trigger)</f>
        <v>1.1335696686314803E-2</v>
      </c>
      <c r="AH604" s="52">
        <f t="shared" si="53"/>
        <v>9.9145554187518936</v>
      </c>
      <c r="AI604" s="52">
        <f t="shared" si="54"/>
        <v>0.91957140436637852</v>
      </c>
      <c r="BG604" s="102">
        <f>_xll.qlCalendarAdvance(calendar,BG603,"1D",,,trigger)</f>
        <v>43133</v>
      </c>
      <c r="BH604" s="71">
        <f>_xll.qlTenorBasisForwardRate($W$17,BG604,_xll.ohTrigger(trigger,$W$24))</f>
        <v>2.7553775251867112E-3</v>
      </c>
      <c r="BI604" s="71">
        <f>_xll.qlTenorBasisForwardRate($W$17,BG604,_xll.ohTrigger(trigger,$W$24))*_xll.qlInterpolationInterpolate($AI$1,BG604,,trigger)</f>
        <v>2.888506061461607E-3</v>
      </c>
      <c r="BJ604" s="71">
        <f>_xll.qlIndexFixing($W$9,_xll.qlInterestRateIndexFixingDate($W$9,BG604,trigger),TRUE,trigger)</f>
        <v>2.888506061461607E-3</v>
      </c>
      <c r="BK604" s="1">
        <f t="shared" si="57"/>
        <v>0</v>
      </c>
    </row>
    <row r="605" spans="26:63" x14ac:dyDescent="0.2">
      <c r="Z605" s="1">
        <f t="shared" si="55"/>
        <v>602</v>
      </c>
      <c r="AA605" s="44" t="str">
        <f t="shared" si="56"/>
        <v>602M</v>
      </c>
      <c r="AB605" s="45">
        <f>_xll.qlCalendarAdvance(calendar,$AB$3,AA605,,,trigger)</f>
        <v>60603</v>
      </c>
      <c r="AC605" s="45">
        <f>_xll.qlInterestRateIndexMaturity($W$9,AB605,trigger)</f>
        <v>60785</v>
      </c>
      <c r="AD605" s="49">
        <f>_xll.qlTenorBasisValue($W$17,AB605,_xll.ohTrigger(trigger,$W$24))</f>
        <v>1.7426787379154753E-4</v>
      </c>
      <c r="AE605" s="49">
        <f>_xll.qlTenorBasisForwardRate($W$17,AB605,_xll.ohTrigger(trigger,$W$24))</f>
        <v>1.2348270258663335E-2</v>
      </c>
      <c r="AF605" s="49">
        <f>_xll.qlTenorBasisForwardRate2($W$17,AB605,AC605,_xll.ohTrigger(trigger,$W$24))</f>
        <v>1.2348270258663335E-2</v>
      </c>
      <c r="AG605" s="49">
        <f>_xll.qlIndexFixing($W$9,_xll.qlInterestRateIndexFixingDate($W$9,AB605,trigger),TRUE,trigger)</f>
        <v>1.1385431919416834E-2</v>
      </c>
      <c r="AH605" s="52">
        <f t="shared" si="53"/>
        <v>9.6283833924650128</v>
      </c>
      <c r="AI605" s="52">
        <f t="shared" si="54"/>
        <v>0.92202646046145686</v>
      </c>
      <c r="BG605" s="102">
        <f>_xll.qlCalendarAdvance(calendar,BG604,"1D",,,trigger)</f>
        <v>43136</v>
      </c>
      <c r="BH605" s="71">
        <f>_xll.qlTenorBasisForwardRate($W$17,BG605,_xll.ohTrigger(trigger,$W$24))</f>
        <v>2.7795669952352382E-3</v>
      </c>
      <c r="BI605" s="71">
        <f>_xll.qlTenorBasisForwardRate($W$17,BG605,_xll.ohTrigger(trigger,$W$24))*_xll.qlInterpolationInterpolate($AI$1,BG605,,trigger)</f>
        <v>2.9143951084027891E-3</v>
      </c>
      <c r="BJ605" s="71">
        <f>_xll.qlIndexFixing($W$9,_xll.qlInterestRateIndexFixingDate($W$9,BG605,trigger),TRUE,trigger)</f>
        <v>2.9146360905273473E-3</v>
      </c>
      <c r="BK605" s="1">
        <f t="shared" si="57"/>
        <v>2.4098212455820472E-7</v>
      </c>
    </row>
    <row r="606" spans="26:63" x14ac:dyDescent="0.2">
      <c r="Z606" s="1">
        <f t="shared" si="55"/>
        <v>603</v>
      </c>
      <c r="AA606" s="44" t="str">
        <f t="shared" si="56"/>
        <v>603M</v>
      </c>
      <c r="AB606" s="45">
        <f>_xll.qlCalendarAdvance(calendar,$AB$3,AA606,,,trigger)</f>
        <v>60636</v>
      </c>
      <c r="AC606" s="45">
        <f>_xll.qlInterestRateIndexMaturity($W$9,AB606,trigger)</f>
        <v>60818</v>
      </c>
      <c r="AD606" s="49">
        <f>_xll.qlTenorBasisValue($W$17,AB606,_xll.ohTrigger(trigger,$W$24))</f>
        <v>1.742188077240382E-4</v>
      </c>
      <c r="AE606" s="49">
        <f>_xll.qlTenorBasisForwardRate($W$17,AB606,_xll.ohTrigger(trigger,$W$24))</f>
        <v>1.2371390067462197E-2</v>
      </c>
      <c r="AF606" s="49">
        <f>_xll.qlTenorBasisForwardRate2($W$17,AB606,AC606,_xll.ohTrigger(trigger,$W$24))</f>
        <v>1.2371390067462197E-2</v>
      </c>
      <c r="AG606" s="49">
        <f>_xll.qlIndexFixing($W$9,_xll.qlInterestRateIndexFixingDate($W$9,AB606,trigger),TRUE,trigger)</f>
        <v>1.1439830842353182E-2</v>
      </c>
      <c r="AH606" s="52">
        <f t="shared" si="53"/>
        <v>9.3155922510901501</v>
      </c>
      <c r="AI606" s="52">
        <f t="shared" si="54"/>
        <v>0.92470052111936119</v>
      </c>
      <c r="BG606" s="102">
        <f>_xll.qlCalendarAdvance(calendar,BG605,"1D",,,trigger)</f>
        <v>43137</v>
      </c>
      <c r="BH606" s="71">
        <f>_xll.qlTenorBasisForwardRate($W$17,BG606,_xll.ohTrigger(trigger,$W$24))</f>
        <v>2.7829294542312541E-3</v>
      </c>
      <c r="BI606" s="71">
        <f>_xll.qlTenorBasisForwardRate($W$17,BG606,_xll.ohTrigger(trigger,$W$24))*_xll.qlInterpolationInterpolate($AI$1,BG606,,trigger)</f>
        <v>2.9180978308205019E-3</v>
      </c>
      <c r="BJ606" s="71">
        <f>_xll.qlIndexFixing($W$9,_xll.qlInterestRateIndexFixingDate($W$9,BG606,trigger),TRUE,trigger)</f>
        <v>2.9183324358166935E-3</v>
      </c>
      <c r="BK606" s="1">
        <f t="shared" si="57"/>
        <v>2.3460499619159733E-7</v>
      </c>
    </row>
    <row r="607" spans="26:63" x14ac:dyDescent="0.2">
      <c r="Z607" s="1">
        <f t="shared" si="55"/>
        <v>604</v>
      </c>
      <c r="AA607" s="44" t="str">
        <f t="shared" si="56"/>
        <v>604M</v>
      </c>
      <c r="AB607" s="45">
        <f>_xll.qlCalendarAdvance(calendar,$AB$3,AA607,,,trigger)</f>
        <v>60665</v>
      </c>
      <c r="AC607" s="45">
        <f>_xll.qlInterestRateIndexMaturity($W$9,AB607,trigger)</f>
        <v>60846</v>
      </c>
      <c r="AD607" s="49">
        <f>_xll.qlTenorBasisValue($W$17,AB607,_xll.ohTrigger(trigger,$W$24))</f>
        <v>1.741763168894066E-4</v>
      </c>
      <c r="AE607" s="49">
        <f>_xll.qlTenorBasisForwardRate($W$17,AB607,_xll.ohTrigger(trigger,$W$24))</f>
        <v>1.2391051808768455E-2</v>
      </c>
      <c r="AF607" s="49">
        <f>_xll.qlTenorBasisForwardRate2($W$17,AB607,AC607,_xll.ohTrigger(trigger,$W$24))</f>
        <v>1.2391051808768455E-2</v>
      </c>
      <c r="AG607" s="49">
        <f>_xll.qlIndexFixing($W$9,_xll.qlInterestRateIndexFixingDate($W$9,AB607,trigger),TRUE,trigger)</f>
        <v>1.1486368624265783E-2</v>
      </c>
      <c r="AH607" s="52">
        <f t="shared" si="53"/>
        <v>9.0468318450267162</v>
      </c>
      <c r="AI607" s="52">
        <f t="shared" si="54"/>
        <v>0.92698899185761796</v>
      </c>
      <c r="BG607" s="102">
        <f>_xll.qlCalendarAdvance(calendar,BG606,"1D",,,trigger)</f>
        <v>43138</v>
      </c>
      <c r="BH607" s="71">
        <f>_xll.qlTenorBasisForwardRate($W$17,BG607,_xll.ohTrigger(trigger,$W$24))</f>
        <v>2.7898299444189078E-3</v>
      </c>
      <c r="BI607" s="71">
        <f>_xll.qlTenorBasisForwardRate($W$17,BG607,_xll.ohTrigger(trigger,$W$24))*_xll.qlInterpolationInterpolate($AI$1,BG607,,trigger)</f>
        <v>2.9255110818413475E-3</v>
      </c>
      <c r="BJ607" s="71">
        <f>_xll.qlIndexFixing($W$9,_xll.qlInterestRateIndexFixingDate($W$9,BG607,trigger),TRUE,trigger)</f>
        <v>2.9257926901116787E-3</v>
      </c>
      <c r="BK607" s="1">
        <f t="shared" si="57"/>
        <v>2.8160827033121838E-7</v>
      </c>
    </row>
    <row r="608" spans="26:63" x14ac:dyDescent="0.2">
      <c r="Z608" s="1">
        <f t="shared" si="55"/>
        <v>605</v>
      </c>
      <c r="AA608" s="44" t="str">
        <f t="shared" si="56"/>
        <v>605M</v>
      </c>
      <c r="AB608" s="45">
        <f>_xll.qlCalendarAdvance(calendar,$AB$3,AA608,,,trigger)</f>
        <v>60693</v>
      </c>
      <c r="AC608" s="45">
        <f>_xll.qlInterestRateIndexMaturity($W$9,AB608,trigger)</f>
        <v>60877</v>
      </c>
      <c r="AD608" s="49">
        <f>_xll.qlTenorBasisValue($W$17,AB608,_xll.ohTrigger(trigger,$W$24))</f>
        <v>1.7413584081563341E-4</v>
      </c>
      <c r="AE608" s="49">
        <f>_xll.qlTenorBasisForwardRate($W$17,AB608,_xll.ohTrigger(trigger,$W$24))</f>
        <v>1.2412163426678908E-2</v>
      </c>
      <c r="AF608" s="49">
        <f>_xll.qlTenorBasisForwardRate2($W$17,AB608,AC608,_xll.ohTrigger(trigger,$W$24))</f>
        <v>1.2412163426678908E-2</v>
      </c>
      <c r="AG608" s="49">
        <f>_xll.qlIndexFixing($W$9,_xll.qlInterestRateIndexFixingDate($W$9,AB608,trigger),TRUE,trigger)</f>
        <v>1.1534999310829257E-2</v>
      </c>
      <c r="AH608" s="52">
        <f t="shared" si="53"/>
        <v>8.7716411584965073</v>
      </c>
      <c r="AI608" s="52">
        <f t="shared" si="54"/>
        <v>0.92933027984756789</v>
      </c>
      <c r="BG608" s="102">
        <f>_xll.qlCalendarAdvance(calendar,BG607,"1D",,,trigger)</f>
        <v>43139</v>
      </c>
      <c r="BH608" s="71">
        <f>_xll.qlTenorBasisForwardRate($W$17,BG608,_xll.ohTrigger(trigger,$W$24))</f>
        <v>2.7967354041464787E-3</v>
      </c>
      <c r="BI608" s="71">
        <f>_xll.qlTenorBasisForwardRate($W$17,BG608,_xll.ohTrigger(trigger,$W$24))*_xll.qlInterpolationInterpolate($AI$1,BG608,,trigger)</f>
        <v>2.9329304229772177E-3</v>
      </c>
      <c r="BJ608" s="71">
        <f>_xll.qlIndexFixing($W$9,_xll.qlInterestRateIndexFixingDate($W$9,BG608,trigger),TRUE,trigger)</f>
        <v>2.9332543374373265E-3</v>
      </c>
      <c r="BK608" s="1">
        <f t="shared" si="57"/>
        <v>3.2391446010875471E-7</v>
      </c>
    </row>
    <row r="609" spans="26:63" x14ac:dyDescent="0.2">
      <c r="Z609" s="1">
        <f t="shared" si="55"/>
        <v>606</v>
      </c>
      <c r="AA609" s="44" t="str">
        <f t="shared" si="56"/>
        <v>606M</v>
      </c>
      <c r="AB609" s="45">
        <f>_xll.qlCalendarAdvance(calendar,$AB$3,AA609,,,trigger)</f>
        <v>60724</v>
      </c>
      <c r="AC609" s="45">
        <f>_xll.qlInterestRateIndexMaturity($W$9,AB609,trigger)</f>
        <v>60909</v>
      </c>
      <c r="AD609" s="49">
        <f>_xll.qlTenorBasisValue($W$17,AB609,_xll.ohTrigger(trigger,$W$24))</f>
        <v>1.7409164925992227E-4</v>
      </c>
      <c r="AE609" s="49">
        <f>_xll.qlTenorBasisForwardRate($W$17,AB609,_xll.ohTrigger(trigger,$W$24))</f>
        <v>1.2434136057653219E-2</v>
      </c>
      <c r="AF609" s="49">
        <f>_xll.qlTenorBasisForwardRate2($W$17,AB609,AC609,_xll.ohTrigger(trigger,$W$24))</f>
        <v>1.2434136057653219E-2</v>
      </c>
      <c r="AG609" s="49">
        <f>_xll.qlIndexFixing($W$9,_xll.qlInterestRateIndexFixingDate($W$9,AB609,trigger),TRUE,trigger)</f>
        <v>1.1586239034159824E-2</v>
      </c>
      <c r="AH609" s="52">
        <f t="shared" si="53"/>
        <v>8.47897023493395</v>
      </c>
      <c r="AI609" s="52">
        <f t="shared" si="54"/>
        <v>0.93180893151225297</v>
      </c>
      <c r="BG609" s="102">
        <f>_xll.qlCalendarAdvance(calendar,BG608,"1D",,,trigger)</f>
        <v>43140</v>
      </c>
      <c r="BH609" s="71">
        <f>_xll.qlTenorBasisForwardRate($W$17,BG609,_xll.ohTrigger(trigger,$W$24))</f>
        <v>2.803645816596481E-3</v>
      </c>
      <c r="BI609" s="71">
        <f>_xll.qlTenorBasisForwardRate($W$17,BG609,_xll.ohTrigger(trigger,$W$24))*_xll.qlInterpolationInterpolate($AI$1,BG609,,trigger)</f>
        <v>2.9403558375396617E-3</v>
      </c>
      <c r="BJ609" s="71">
        <f>_xll.qlIndexFixing($W$9,_xll.qlInterestRateIndexFixingDate($W$9,BG609,trigger),TRUE,trigger)</f>
        <v>2.9407173421673294E-3</v>
      </c>
      <c r="BK609" s="1">
        <f t="shared" si="57"/>
        <v>3.6150462766771502E-7</v>
      </c>
    </row>
    <row r="610" spans="26:63" x14ac:dyDescent="0.2">
      <c r="Z610" s="1">
        <f t="shared" si="55"/>
        <v>607</v>
      </c>
      <c r="AA610" s="44" t="str">
        <f t="shared" si="56"/>
        <v>607M</v>
      </c>
      <c r="AB610" s="45">
        <f>_xll.qlCalendarAdvance(calendar,$AB$3,AA610,,,trigger)</f>
        <v>60755</v>
      </c>
      <c r="AC610" s="45">
        <f>_xll.qlInterestRateIndexMaturity($W$9,AB610,trigger)</f>
        <v>60939</v>
      </c>
      <c r="AD610" s="49">
        <f>_xll.qlTenorBasisValue($W$17,AB610,_xll.ohTrigger(trigger,$W$24))</f>
        <v>1.7404810146844069E-4</v>
      </c>
      <c r="AE610" s="49">
        <f>_xll.qlTenorBasisForwardRate($W$17,AB610,_xll.ohTrigger(trigger,$W$24))</f>
        <v>1.2454886499872886E-2</v>
      </c>
      <c r="AF610" s="49">
        <f>_xll.qlTenorBasisForwardRate2($W$17,AB610,AC610,_xll.ohTrigger(trigger,$W$24))</f>
        <v>1.2454886499872886E-2</v>
      </c>
      <c r="AG610" s="49">
        <f>_xll.qlIndexFixing($W$9,_xll.qlInterestRateIndexFixingDate($W$9,AB610,trigger),TRUE,trigger)</f>
        <v>1.1635197946024292E-2</v>
      </c>
      <c r="AH610" s="52">
        <f t="shared" si="53"/>
        <v>8.1968855384859438</v>
      </c>
      <c r="AI610" s="52">
        <f t="shared" si="54"/>
        <v>0.93418739272678553</v>
      </c>
      <c r="BG610" s="102">
        <f>_xll.qlCalendarAdvance(calendar,BG609,"1D",,,trigger)</f>
        <v>43143</v>
      </c>
      <c r="BH610" s="71">
        <f>_xll.qlTenorBasisForwardRate($W$17,BG610,_xll.ohTrigger(trigger,$W$24))</f>
        <v>2.8279555295311729E-3</v>
      </c>
      <c r="BI610" s="71">
        <f>_xll.qlTenorBasisForwardRate($W$17,BG610,_xll.ohTrigger(trigger,$W$24))*_xll.qlInterpolationInterpolate($AI$1,BG610,,trigger)</f>
        <v>2.9663910111180254E-3</v>
      </c>
      <c r="BJ610" s="71">
        <f>_xll.qlIndexFixing($W$9,_xll.qlInterestRateIndexFixingDate($W$9,BG610,trigger),TRUE,trigger)</f>
        <v>2.9668779355825452E-3</v>
      </c>
      <c r="BK610" s="1">
        <f t="shared" si="57"/>
        <v>4.8692446451975568E-7</v>
      </c>
    </row>
    <row r="611" spans="26:63" x14ac:dyDescent="0.2">
      <c r="Z611" s="1">
        <f t="shared" si="55"/>
        <v>608</v>
      </c>
      <c r="AA611" s="44" t="str">
        <f t="shared" si="56"/>
        <v>608M</v>
      </c>
      <c r="AB611" s="45">
        <f>_xll.qlCalendarAdvance(calendar,$AB$3,AA611,,,trigger)</f>
        <v>60785</v>
      </c>
      <c r="AC611" s="45">
        <f>_xll.qlInterestRateIndexMaturity($W$9,AB611,trigger)</f>
        <v>60968</v>
      </c>
      <c r="AD611" s="49">
        <f>_xll.qlTenorBasisValue($W$17,AB611,_xll.ohTrigger(trigger,$W$24))</f>
        <v>1.7400656269142591E-4</v>
      </c>
      <c r="AE611" s="49">
        <f>_xll.qlTenorBasisForwardRate($W$17,AB611,_xll.ohTrigger(trigger,$W$24))</f>
        <v>1.2474847284218328E-2</v>
      </c>
      <c r="AF611" s="49">
        <f>_xll.qlTenorBasisForwardRate2($W$17,AB611,AC611,_xll.ohTrigger(trigger,$W$24))</f>
        <v>1.2474847284218328E-2</v>
      </c>
      <c r="AG611" s="49">
        <f>_xll.qlIndexFixing($W$9,_xll.qlInterestRateIndexFixingDate($W$9,AB611,trigger),TRUE,trigger)</f>
        <v>1.1682260574627413E-2</v>
      </c>
      <c r="AH611" s="52">
        <f t="shared" si="53"/>
        <v>7.9258670959091519</v>
      </c>
      <c r="AI611" s="52">
        <f t="shared" si="54"/>
        <v>0.93646521744650135</v>
      </c>
      <c r="BG611" s="102">
        <f>_xll.qlCalendarAdvance(calendar,BG610,"1D",,,trigger)</f>
        <v>43144</v>
      </c>
      <c r="BH611" s="71">
        <f>_xll.qlTenorBasisForwardRate($W$17,BG611,_xll.ohTrigger(trigger,$W$24))</f>
        <v>2.8313366572344126E-3</v>
      </c>
      <c r="BI611" s="71">
        <f>_xll.qlTenorBasisForwardRate($W$17,BG611,_xll.ohTrigger(trigger,$W$24))*_xll.qlInterpolationInterpolate($AI$1,BG611,,trigger)</f>
        <v>2.9701178960978123E-3</v>
      </c>
      <c r="BJ611" s="71">
        <f>_xll.qlIndexFixing($W$9,_xll.qlInterestRateIndexFixingDate($W$9,BG611,trigger),TRUE,trigger)</f>
        <v>2.9705822225755689E-3</v>
      </c>
      <c r="BK611" s="1">
        <f t="shared" si="57"/>
        <v>4.643264777566547E-7</v>
      </c>
    </row>
    <row r="612" spans="26:63" x14ac:dyDescent="0.2">
      <c r="Z612" s="1">
        <f t="shared" si="55"/>
        <v>609</v>
      </c>
      <c r="AA612" s="44" t="str">
        <f t="shared" si="56"/>
        <v>609M</v>
      </c>
      <c r="AB612" s="45">
        <f>_xll.qlCalendarAdvance(calendar,$AB$3,AA612,,,trigger)</f>
        <v>60815</v>
      </c>
      <c r="AC612" s="45">
        <f>_xll.qlInterestRateIndexMaturity($W$9,AB612,trigger)</f>
        <v>61000</v>
      </c>
      <c r="AD612" s="49">
        <f>_xll.qlTenorBasisValue($W$17,AB612,_xll.ohTrigger(trigger,$W$24))</f>
        <v>1.739656099063681E-4</v>
      </c>
      <c r="AE612" s="49">
        <f>_xll.qlTenorBasisForwardRate($W$17,AB612,_xll.ohTrigger(trigger,$W$24))</f>
        <v>1.2496367807074339E-2</v>
      </c>
      <c r="AF612" s="49">
        <f>_xll.qlTenorBasisForwardRate2($W$17,AB612,AC612,_xll.ohTrigger(trigger,$W$24))</f>
        <v>1.2496367807074339E-2</v>
      </c>
      <c r="AG612" s="49">
        <f>_xll.qlIndexFixing($W$9,_xll.qlInterestRateIndexFixingDate($W$9,AB612,trigger),TRUE,trigger)</f>
        <v>1.17319769248887E-2</v>
      </c>
      <c r="AH612" s="52">
        <f t="shared" si="53"/>
        <v>7.6439088218563898</v>
      </c>
      <c r="AI612" s="52">
        <f t="shared" si="54"/>
        <v>0.93883095520340654</v>
      </c>
      <c r="BG612" s="102">
        <f>_xll.qlCalendarAdvance(calendar,BG611,"1D",,,trigger)</f>
        <v>43145</v>
      </c>
      <c r="BH612" s="71">
        <f>_xll.qlTenorBasisForwardRate($W$17,BG612,_xll.ohTrigger(trigger,$W$24))</f>
        <v>2.8382715809984983E-3</v>
      </c>
      <c r="BI612" s="71">
        <f>_xll.qlTenorBasisForwardRate($W$17,BG612,_xll.ohTrigger(trigger,$W$24))*_xll.qlInterpolationInterpolate($AI$1,BG612,,trigger)</f>
        <v>2.9775734272789399E-3</v>
      </c>
      <c r="BJ612" s="71">
        <f>_xll.qlIndexFixing($W$9,_xll.qlInterestRateIndexFixingDate($W$9,BG612,trigger),TRUE,trigger)</f>
        <v>2.9780514799079855E-3</v>
      </c>
      <c r="BK612" s="1">
        <f t="shared" si="57"/>
        <v>4.7805262904558957E-7</v>
      </c>
    </row>
    <row r="613" spans="26:63" x14ac:dyDescent="0.2">
      <c r="Z613" s="1">
        <f t="shared" si="55"/>
        <v>610</v>
      </c>
      <c r="AA613" s="44" t="str">
        <f t="shared" si="56"/>
        <v>610M</v>
      </c>
      <c r="AB613" s="45">
        <f>_xll.qlCalendarAdvance(calendar,$AB$3,AA613,,,trigger)</f>
        <v>60846</v>
      </c>
      <c r="AC613" s="45">
        <f>_xll.qlInterestRateIndexMaturity($W$9,AB613,trigger)</f>
        <v>61030</v>
      </c>
      <c r="AD613" s="49">
        <f>_xll.qlTenorBasisValue($W$17,AB613,_xll.ohTrigger(trigger,$W$24))</f>
        <v>1.7392389899561998E-4</v>
      </c>
      <c r="AE613" s="49">
        <f>_xll.qlTenorBasisForwardRate($W$17,AB613,_xll.ohTrigger(trigger,$W$24))</f>
        <v>1.2516794894237295E-2</v>
      </c>
      <c r="AF613" s="49">
        <f>_xll.qlTenorBasisForwardRate2($W$17,AB613,AC613,_xll.ohTrigger(trigger,$W$24))</f>
        <v>1.2516794894237295E-2</v>
      </c>
      <c r="AG613" s="49">
        <f>_xll.qlIndexFixing($W$9,_xll.qlInterestRateIndexFixingDate($W$9,AB613,trigger),TRUE,trigger)</f>
        <v>1.1780034921446535E-2</v>
      </c>
      <c r="AH613" s="52">
        <f t="shared" si="53"/>
        <v>7.367599727907594</v>
      </c>
      <c r="AI613" s="52">
        <f t="shared" si="54"/>
        <v>0.94113828827458357</v>
      </c>
      <c r="BG613" s="102">
        <f>_xll.qlCalendarAdvance(calendar,BG612,"1D",,,trigger)</f>
        <v>43146</v>
      </c>
      <c r="BH613" s="71">
        <f>_xll.qlTenorBasisForwardRate($W$17,BG613,_xll.ohTrigger(trigger,$W$24))</f>
        <v>2.8452113565584549E-3</v>
      </c>
      <c r="BI613" s="71">
        <f>_xll.qlTenorBasisForwardRate($W$17,BG613,_xll.ohTrigger(trigger,$W$24))*_xll.qlInterpolationInterpolate($AI$1,BG613,,trigger)</f>
        <v>2.9850349316432939E-3</v>
      </c>
      <c r="BJ613" s="71">
        <f>_xll.qlIndexFixing($W$9,_xll.qlInterestRateIndexFixingDate($W$9,BG613,trigger),TRUE,trigger)</f>
        <v>2.9855218808727733E-3</v>
      </c>
      <c r="BK613" s="1">
        <f t="shared" si="57"/>
        <v>4.8694922947936994E-7</v>
      </c>
    </row>
    <row r="614" spans="26:63" x14ac:dyDescent="0.2">
      <c r="Z614" s="1">
        <f t="shared" si="55"/>
        <v>611</v>
      </c>
      <c r="AA614" s="44" t="str">
        <f t="shared" si="56"/>
        <v>611M</v>
      </c>
      <c r="AB614" s="45">
        <f>_xll.qlCalendarAdvance(calendar,$AB$3,AA614,,,trigger)</f>
        <v>60877</v>
      </c>
      <c r="AC614" s="45">
        <f>_xll.qlInterestRateIndexMaturity($W$9,AB614,trigger)</f>
        <v>61058</v>
      </c>
      <c r="AD614" s="49">
        <f>_xll.qlTenorBasisValue($W$17,AB614,_xll.ohTrigger(trigger,$W$24))</f>
        <v>1.7388279623707992E-4</v>
      </c>
      <c r="AE614" s="49">
        <f>_xll.qlTenorBasisForwardRate($W$17,AB614,_xll.ohTrigger(trigger,$W$24))</f>
        <v>1.2536006533561546E-2</v>
      </c>
      <c r="AF614" s="49">
        <f>_xll.qlTenorBasisForwardRate2($W$17,AB614,AC614,_xll.ohTrigger(trigger,$W$24))</f>
        <v>1.2536006533561546E-2</v>
      </c>
      <c r="AG614" s="49">
        <f>_xll.qlIndexFixing($W$9,_xll.qlInterestRateIndexFixingDate($W$9,AB614,trigger),TRUE,trigger)</f>
        <v>1.1825837529713112E-2</v>
      </c>
      <c r="AH614" s="52">
        <f t="shared" si="53"/>
        <v>7.101690038484338</v>
      </c>
      <c r="AI614" s="52">
        <f t="shared" si="54"/>
        <v>0.94334966227505057</v>
      </c>
      <c r="BG614" s="102">
        <f>_xll.qlCalendarAdvance(calendar,BG613,"1D",,,trigger)</f>
        <v>43147</v>
      </c>
      <c r="BH614" s="71">
        <f>_xll.qlTenorBasisForwardRate($W$17,BG614,_xll.ohTrigger(trigger,$W$24))</f>
        <v>2.8521559670884053E-3</v>
      </c>
      <c r="BI614" s="71">
        <f>_xll.qlTenorBasisForwardRate($W$17,BG614,_xll.ohTrigger(trigger,$W$24))*_xll.qlInterpolationInterpolate($AI$1,BG614,,trigger)</f>
        <v>2.9925023924636395E-3</v>
      </c>
      <c r="BJ614" s="71">
        <f>_xll.qlIndexFixing($W$9,_xll.qlInterestRateIndexFixingDate($W$9,BG614,trigger),TRUE,trigger)</f>
        <v>2.992993389840532E-3</v>
      </c>
      <c r="BK614" s="1">
        <f t="shared" si="57"/>
        <v>4.9099737689257267E-7</v>
      </c>
    </row>
    <row r="615" spans="26:63" x14ac:dyDescent="0.2">
      <c r="Z615" s="1">
        <f t="shared" si="55"/>
        <v>612</v>
      </c>
      <c r="AA615" s="44" t="str">
        <f t="shared" si="56"/>
        <v>612M</v>
      </c>
      <c r="AB615" s="45">
        <f>_xll.qlCalendarAdvance(calendar,$AB$3,AA615,,,trigger)</f>
        <v>60909</v>
      </c>
      <c r="AC615" s="45">
        <f>_xll.qlInterestRateIndexMaturity($W$9,AB615,trigger)</f>
        <v>61092</v>
      </c>
      <c r="AD615" s="49">
        <f>_xll.qlTenorBasisValue($W$17,AB615,_xll.ohTrigger(trigger,$W$24))</f>
        <v>1.7384099621700345E-4</v>
      </c>
      <c r="AE615" s="49">
        <f>_xll.qlTenorBasisForwardRate($W$17,AB615,_xll.ohTrigger(trigger,$W$24))</f>
        <v>1.255852904882151E-2</v>
      </c>
      <c r="AF615" s="49">
        <f>_xll.qlTenorBasisForwardRate2($W$17,AB615,AC615,_xll.ohTrigger(trigger,$W$24))</f>
        <v>1.255852904882151E-2</v>
      </c>
      <c r="AG615" s="49">
        <f>_xll.qlIndexFixing($W$9,_xll.qlInterestRateIndexFixingDate($W$9,AB615,trigger),TRUE,trigger)</f>
        <v>1.1877737682601044E-2</v>
      </c>
      <c r="AH615" s="52">
        <f t="shared" si="53"/>
        <v>6.8079136622046548</v>
      </c>
      <c r="AI615" s="52">
        <f t="shared" si="54"/>
        <v>0.9457905170602483</v>
      </c>
      <c r="BG615" s="102">
        <f>_xll.qlCalendarAdvance(calendar,BG614,"1D",,,trigger)</f>
        <v>43150</v>
      </c>
      <c r="BH615" s="71">
        <f>_xll.qlTenorBasisForwardRate($W$17,BG615,_xll.ohTrigger(trigger,$W$24))</f>
        <v>2.8765830458335993E-3</v>
      </c>
      <c r="BI615" s="71">
        <f>_xll.qlTenorBasisForwardRate($W$17,BG615,_xll.ohTrigger(trigger,$W$24))*_xll.qlInterpolationInterpolate($AI$1,BG615,,trigger)</f>
        <v>3.018680826836706E-3</v>
      </c>
      <c r="BJ615" s="71">
        <f>_xll.qlIndexFixing($W$9,_xll.qlInterestRateIndexFixingDate($W$9,BG615,trigger),TRUE,trigger)</f>
        <v>3.0191784451997425E-3</v>
      </c>
      <c r="BK615" s="1">
        <f t="shared" si="57"/>
        <v>4.9761836303646723E-7</v>
      </c>
    </row>
    <row r="616" spans="26:63" x14ac:dyDescent="0.2">
      <c r="Z616" s="1">
        <f t="shared" si="55"/>
        <v>613</v>
      </c>
      <c r="AA616" s="44" t="str">
        <f t="shared" si="56"/>
        <v>613M</v>
      </c>
      <c r="AB616" s="45">
        <f>_xll.qlCalendarAdvance(calendar,$AB$3,AA616,,,trigger)</f>
        <v>60938</v>
      </c>
      <c r="AC616" s="45">
        <f>_xll.qlInterestRateIndexMaturity($W$9,AB616,trigger)</f>
        <v>61119</v>
      </c>
      <c r="AD616" s="49">
        <f>_xll.qlTenorBasisValue($W$17,AB616,_xll.ohTrigger(trigger,$W$24))</f>
        <v>1.7380365871995861E-4</v>
      </c>
      <c r="AE616" s="49">
        <f>_xll.qlTenorBasisForwardRate($W$17,AB616,_xll.ohTrigger(trigger,$W$24))</f>
        <v>1.2576733359552759E-2</v>
      </c>
      <c r="AF616" s="49">
        <f>_xll.qlTenorBasisForwardRate2($W$17,AB616,AC616,_xll.ohTrigger(trigger,$W$24))</f>
        <v>1.2576733359552759E-2</v>
      </c>
      <c r="AG616" s="49">
        <f>_xll.qlIndexFixing($W$9,_xll.qlInterestRateIndexFixingDate($W$9,AB616,trigger),TRUE,trigger)</f>
        <v>1.1920780364881674E-2</v>
      </c>
      <c r="AH616" s="52">
        <f t="shared" si="53"/>
        <v>6.559529946710847</v>
      </c>
      <c r="AI616" s="52">
        <f t="shared" si="54"/>
        <v>0.94784392926857675</v>
      </c>
      <c r="BG616" s="102">
        <f>_xll.qlCalendarAdvance(calendar,BG615,"1D",,,trigger)</f>
        <v>43151</v>
      </c>
      <c r="BH616" s="71">
        <f>_xll.qlTenorBasisForwardRate($W$17,BG616,_xll.ohTrigger(trigger,$W$24))</f>
        <v>2.8799824223914696E-3</v>
      </c>
      <c r="BI616" s="71">
        <f>_xll.qlTenorBasisForwardRate($W$17,BG616,_xll.ohTrigger(trigger,$W$24))*_xll.qlInterpolationInterpolate($AI$1,BG616,,trigger)</f>
        <v>3.0224314656111671E-3</v>
      </c>
      <c r="BJ616" s="71">
        <f>_xll.qlIndexFixing($W$9,_xll.qlInterestRateIndexFixingDate($W$9,BG616,trigger),TRUE,trigger)</f>
        <v>3.0228897931113235E-3</v>
      </c>
      <c r="BK616" s="1">
        <f t="shared" si="57"/>
        <v>4.5832750015638996E-7</v>
      </c>
    </row>
    <row r="617" spans="26:63" x14ac:dyDescent="0.2">
      <c r="Z617" s="1">
        <f t="shared" si="55"/>
        <v>614</v>
      </c>
      <c r="AA617" s="44" t="str">
        <f t="shared" si="56"/>
        <v>614M</v>
      </c>
      <c r="AB617" s="45">
        <f>_xll.qlCalendarAdvance(calendar,$AB$3,AA617,,,trigger)</f>
        <v>60968</v>
      </c>
      <c r="AC617" s="45">
        <f>_xll.qlInterestRateIndexMaturity($W$9,AB617,trigger)</f>
        <v>61150</v>
      </c>
      <c r="AD617" s="49">
        <f>_xll.qlTenorBasisValue($W$17,AB617,_xll.ohTrigger(trigger,$W$24))</f>
        <v>1.7376557014746731E-4</v>
      </c>
      <c r="AE617" s="49">
        <f>_xll.qlTenorBasisForwardRate($W$17,AB617,_xll.ohTrigger(trigger,$W$24))</f>
        <v>1.2597142588532974E-2</v>
      </c>
      <c r="AF617" s="49">
        <f>_xll.qlTenorBasisForwardRate2($W$17,AB617,AC617,_xll.ohTrigger(trigger,$W$24))</f>
        <v>1.2597142588532974E-2</v>
      </c>
      <c r="AG617" s="49">
        <f>_xll.qlIndexFixing($W$9,_xll.qlInterestRateIndexFixingDate($W$9,AB617,trigger),TRUE,trigger)</f>
        <v>1.1967967481498998E-2</v>
      </c>
      <c r="AH617" s="52">
        <f t="shared" si="53"/>
        <v>6.2917510703397639</v>
      </c>
      <c r="AI617" s="52">
        <f t="shared" si="54"/>
        <v>0.95005414103935704</v>
      </c>
      <c r="BG617" s="102">
        <f>_xll.qlCalendarAdvance(calendar,BG616,"1D",,,trigger)</f>
        <v>43152</v>
      </c>
      <c r="BH617" s="71">
        <f>_xll.qlTenorBasisForwardRate($W$17,BG617,_xll.ohTrigger(trigger,$W$24))</f>
        <v>2.886950955370414E-3</v>
      </c>
      <c r="BI617" s="71">
        <f>_xll.qlTenorBasisForwardRate($W$17,BG617,_xll.ohTrigger(trigger,$W$24))*_xll.qlInterpolationInterpolate($AI$1,BG617,,trigger)</f>
        <v>3.0299284576395203E-3</v>
      </c>
      <c r="BJ617" s="71">
        <f>_xll.qlIndexFixing($W$9,_xll.qlInterestRateIndexFixingDate($W$9,BG617,trigger),TRUE,trigger)</f>
        <v>3.0303663076180491E-3</v>
      </c>
      <c r="BK617" s="1">
        <f t="shared" si="57"/>
        <v>4.3784997852880023E-7</v>
      </c>
    </row>
    <row r="618" spans="26:63" x14ac:dyDescent="0.2">
      <c r="Z618" s="1">
        <f t="shared" si="55"/>
        <v>615</v>
      </c>
      <c r="AA618" s="44" t="str">
        <f t="shared" si="56"/>
        <v>615M</v>
      </c>
      <c r="AB618" s="45">
        <f>_xll.qlCalendarAdvance(calendar,$AB$3,AA618,,,trigger)</f>
        <v>61000</v>
      </c>
      <c r="AC618" s="45">
        <f>_xll.qlInterestRateIndexMaturity($W$9,AB618,trigger)</f>
        <v>61182</v>
      </c>
      <c r="AD618" s="49">
        <f>_xll.qlTenorBasisValue($W$17,AB618,_xll.ohTrigger(trigger,$W$24))</f>
        <v>1.7372553515762756E-4</v>
      </c>
      <c r="AE618" s="49">
        <f>_xll.qlTenorBasisForwardRate($W$17,AB618,_xll.ohTrigger(trigger,$W$24))</f>
        <v>1.261820185564423E-2</v>
      </c>
      <c r="AF618" s="49">
        <f>_xll.qlTenorBasisForwardRate2($W$17,AB618,AC618,_xll.ohTrigger(trigger,$W$24))</f>
        <v>1.261820185564423E-2</v>
      </c>
      <c r="AG618" s="49">
        <f>_xll.qlIndexFixing($W$9,_xll.qlInterestRateIndexFixingDate($W$9,AB618,trigger),TRUE,trigger)</f>
        <v>1.2016926210627381E-2</v>
      </c>
      <c r="AH618" s="52">
        <f t="shared" si="53"/>
        <v>6.0127564501684905</v>
      </c>
      <c r="AI618" s="52">
        <f t="shared" si="54"/>
        <v>0.95234854760641718</v>
      </c>
      <c r="BG618" s="102">
        <f>_xll.qlCalendarAdvance(calendar,BG617,"1D",,,trigger)</f>
        <v>43153</v>
      </c>
      <c r="BH618" s="71">
        <f>_xll.qlTenorBasisForwardRate($W$17,BG618,_xll.ohTrigger(trigger,$W$24))</f>
        <v>2.8939242223486282E-3</v>
      </c>
      <c r="BI618" s="71">
        <f>_xll.qlTenorBasisForwardRate($W$17,BG618,_xll.ohTrigger(trigger,$W$24))*_xll.qlInterpolationInterpolate($AI$1,BG618,,trigger)</f>
        <v>3.0374313056542456E-3</v>
      </c>
      <c r="BJ618" s="71">
        <f>_xll.qlIndexFixing($W$9,_xll.qlInterestRateIndexFixingDate($W$9,BG618,trigger),TRUE,trigger)</f>
        <v>3.0378437163336804E-3</v>
      </c>
      <c r="BK618" s="1">
        <f t="shared" si="57"/>
        <v>4.124106794348853E-7</v>
      </c>
    </row>
    <row r="619" spans="26:63" x14ac:dyDescent="0.2">
      <c r="Z619" s="1">
        <f t="shared" si="55"/>
        <v>616</v>
      </c>
      <c r="AA619" s="44" t="str">
        <f t="shared" si="56"/>
        <v>616M</v>
      </c>
      <c r="AB619" s="45">
        <f>_xll.qlCalendarAdvance(calendar,$AB$3,AA619,,,trigger)</f>
        <v>61030</v>
      </c>
      <c r="AC619" s="45">
        <f>_xll.qlInterestRateIndexMaturity($W$9,AB619,trigger)</f>
        <v>61211</v>
      </c>
      <c r="AD619" s="49">
        <f>_xll.qlTenorBasisValue($W$17,AB619,_xll.ohTrigger(trigger,$W$24))</f>
        <v>1.7368855021665476E-4</v>
      </c>
      <c r="AE619" s="49">
        <f>_xll.qlTenorBasisForwardRate($W$17,AB619,_xll.ohTrigger(trigger,$W$24))</f>
        <v>1.2637280982872263E-2</v>
      </c>
      <c r="AF619" s="49">
        <f>_xll.qlTenorBasisForwardRate2($W$17,AB619,AC619,_xll.ohTrigger(trigger,$W$24))</f>
        <v>1.2637280982872263E-2</v>
      </c>
      <c r="AG619" s="49">
        <f>_xll.qlIndexFixing($W$9,_xll.qlInterestRateIndexFixingDate($W$9,AB619,trigger),TRUE,trigger)</f>
        <v>1.2061544424944176E-2</v>
      </c>
      <c r="AH619" s="52">
        <f t="shared" si="53"/>
        <v>5.7573655792808776</v>
      </c>
      <c r="AI619" s="52">
        <f t="shared" si="54"/>
        <v>0.95444142148074396</v>
      </c>
      <c r="BG619" s="102">
        <f>_xll.qlCalendarAdvance(calendar,BG618,"1D",,,trigger)</f>
        <v>43154</v>
      </c>
      <c r="BH619" s="71">
        <f>_xll.qlTenorBasisForwardRate($W$17,BG619,_xll.ohTrigger(trigger,$W$24))</f>
        <v>2.9009022064949352E-3</v>
      </c>
      <c r="BI619" s="71">
        <f>_xll.qlTenorBasisForwardRate($W$17,BG619,_xll.ohTrigger(trigger,$W$24))*_xll.qlInterpolationInterpolate($AI$1,BG619,,trigger)</f>
        <v>3.0449399928925498E-3</v>
      </c>
      <c r="BJ619" s="71">
        <f>_xll.qlIndexFixing($W$9,_xll.qlInterestRateIndexFixingDate($W$9,BG619,trigger),TRUE,trigger)</f>
        <v>3.0453219836244013E-3</v>
      </c>
      <c r="BK619" s="1">
        <f t="shared" si="57"/>
        <v>3.8199073185141152E-7</v>
      </c>
    </row>
    <row r="620" spans="26:63" x14ac:dyDescent="0.2">
      <c r="Z620" s="1">
        <f t="shared" si="55"/>
        <v>617</v>
      </c>
      <c r="AA620" s="44" t="str">
        <f t="shared" si="56"/>
        <v>617M</v>
      </c>
      <c r="AB620" s="45">
        <f>_xll.qlCalendarAdvance(calendar,$AB$3,AA620,,,trigger)</f>
        <v>61058</v>
      </c>
      <c r="AC620" s="45">
        <f>_xll.qlInterestRateIndexMaturity($W$9,AB620,trigger)</f>
        <v>61242</v>
      </c>
      <c r="AD620" s="49">
        <f>_xll.qlTenorBasisValue($W$17,AB620,_xll.ohTrigger(trigger,$W$24))</f>
        <v>1.7365450262491126E-4</v>
      </c>
      <c r="AE620" s="49">
        <f>_xll.qlTenorBasisForwardRate($W$17,AB620,_xll.ohTrigger(trigger,$W$24))</f>
        <v>1.2657126699675511E-2</v>
      </c>
      <c r="AF620" s="49">
        <f>_xll.qlTenorBasisForwardRate2($W$17,AB620,AC620,_xll.ohTrigger(trigger,$W$24))</f>
        <v>1.2657126699675511E-2</v>
      </c>
      <c r="AG620" s="49">
        <f>_xll.qlIndexFixing($W$9,_xll.qlInterestRateIndexFixingDate($W$9,AB620,trigger),TRUE,trigger)</f>
        <v>1.2106640410975205E-2</v>
      </c>
      <c r="AH620" s="52">
        <f t="shared" si="53"/>
        <v>5.5048628870030605</v>
      </c>
      <c r="AI620" s="52">
        <f t="shared" si="54"/>
        <v>0.95650779977461875</v>
      </c>
      <c r="BG620" s="102">
        <f>_xll.qlCalendarAdvance(calendar,BG619,"1D",,,trigger)</f>
        <v>43157</v>
      </c>
      <c r="BH620" s="71">
        <f>_xll.qlTenorBasisForwardRate($W$17,BG620,_xll.ohTrigger(trigger,$W$24))</f>
        <v>2.9254437727565109E-3</v>
      </c>
      <c r="BI620" s="71">
        <f>_xll.qlTenorBasisForwardRate($W$17,BG620,_xll.ohTrigger(trigger,$W$24))*_xll.qlInterpolationInterpolate($AI$1,BG620,,trigger)</f>
        <v>3.0712588159904253E-3</v>
      </c>
      <c r="BJ620" s="71">
        <f>_xll.qlIndexFixing($W$9,_xll.qlInterestRateIndexFixingDate($W$9,BG620,trigger),TRUE,trigger)</f>
        <v>3.0715253978026609E-3</v>
      </c>
      <c r="BK620" s="1">
        <f t="shared" si="57"/>
        <v>2.6658181223561048E-7</v>
      </c>
    </row>
    <row r="621" spans="26:63" x14ac:dyDescent="0.2">
      <c r="Z621" s="1">
        <f t="shared" si="55"/>
        <v>618</v>
      </c>
      <c r="AA621" s="44" t="str">
        <f t="shared" si="56"/>
        <v>618M</v>
      </c>
      <c r="AB621" s="45">
        <f>_xll.qlCalendarAdvance(calendar,$AB$3,AA621,,,trigger)</f>
        <v>61092</v>
      </c>
      <c r="AC621" s="45">
        <f>_xll.qlInterestRateIndexMaturity($W$9,AB621,trigger)</f>
        <v>61275</v>
      </c>
      <c r="AD621" s="49">
        <f>_xll.qlTenorBasisValue($W$17,AB621,_xll.ohTrigger(trigger,$W$24))</f>
        <v>1.7361376266903942E-4</v>
      </c>
      <c r="AE621" s="49">
        <f>_xll.qlTenorBasisForwardRate($W$17,AB621,_xll.ohTrigger(trigger,$W$24))</f>
        <v>1.2678557350773506E-2</v>
      </c>
      <c r="AF621" s="49">
        <f>_xll.qlTenorBasisForwardRate2($W$17,AB621,AC621,_xll.ohTrigger(trigger,$W$24))</f>
        <v>1.2678557350773506E-2</v>
      </c>
      <c r="AG621" s="49">
        <f>_xll.qlIndexFixing($W$9,_xll.qlInterestRateIndexFixingDate($W$9,AB621,trigger),TRUE,trigger)</f>
        <v>1.2156603032120629E-2</v>
      </c>
      <c r="AH621" s="52">
        <f t="shared" si="53"/>
        <v>5.2195431865287647</v>
      </c>
      <c r="AI621" s="52">
        <f t="shared" si="54"/>
        <v>0.95883172633824676</v>
      </c>
      <c r="BG621" s="102">
        <f>_xll.qlCalendarAdvance(calendar,BG620,"1D",,,trigger)</f>
        <v>43158</v>
      </c>
      <c r="BH621" s="71">
        <f>_xll.qlTenorBasisForwardRate($W$17,BG621,_xll.ohTrigger(trigger,$W$24))</f>
        <v>2.9288609780854292E-3</v>
      </c>
      <c r="BI621" s="71">
        <f>_xll.qlTenorBasisForwardRate($W$17,BG621,_xll.ohTrigger(trigger,$W$24))*_xll.qlInterpolationInterpolate($AI$1,BG621,,trigger)</f>
        <v>3.0750327986209542E-3</v>
      </c>
      <c r="BJ621" s="71">
        <f>_xll.qlIndexFixing($W$9,_xll.qlInterestRateIndexFixingDate($W$9,BG621,trigger),TRUE,trigger)</f>
        <v>3.0752429258353547E-3</v>
      </c>
      <c r="BK621" s="1">
        <f t="shared" si="57"/>
        <v>2.1012721440052604E-7</v>
      </c>
    </row>
    <row r="622" spans="26:63" x14ac:dyDescent="0.2">
      <c r="Z622" s="1">
        <f t="shared" si="55"/>
        <v>619</v>
      </c>
      <c r="AA622" s="44" t="str">
        <f t="shared" si="56"/>
        <v>619M</v>
      </c>
      <c r="AB622" s="45">
        <f>_xll.qlCalendarAdvance(calendar,$AB$3,AA622,,,trigger)</f>
        <v>61119</v>
      </c>
      <c r="AC622" s="45">
        <f>_xll.qlInterestRateIndexMaturity($W$9,AB622,trigger)</f>
        <v>61303</v>
      </c>
      <c r="AD622" s="49">
        <f>_xll.qlTenorBasisValue($W$17,AB622,_xll.ohTrigger(trigger,$W$24))</f>
        <v>1.7358187541161661E-4</v>
      </c>
      <c r="AE622" s="49">
        <f>_xll.qlTenorBasisForwardRate($W$17,AB622,_xll.ohTrigger(trigger,$W$24))</f>
        <v>1.2696440687673612E-2</v>
      </c>
      <c r="AF622" s="49">
        <f>_xll.qlTenorBasisForwardRate2($W$17,AB622,AC622,_xll.ohTrigger(trigger,$W$24))</f>
        <v>1.2696440687673612E-2</v>
      </c>
      <c r="AG622" s="49">
        <f>_xll.qlIndexFixing($W$9,_xll.qlInterestRateIndexFixingDate($W$9,AB622,trigger),TRUE,trigger)</f>
        <v>1.2197674137657702E-2</v>
      </c>
      <c r="AH622" s="52">
        <f t="shared" si="53"/>
        <v>4.9876655001591077</v>
      </c>
      <c r="AI622" s="52">
        <f t="shared" si="54"/>
        <v>0.96071603354945456</v>
      </c>
      <c r="BG622" s="102">
        <f>_xll.qlCalendarAdvance(calendar,BG621,"1D",,,trigger)</f>
        <v>43159</v>
      </c>
      <c r="BH622" s="71">
        <f>_xll.qlTenorBasisForwardRate($W$17,BG622,_xll.ohTrigger(trigger,$W$24))</f>
        <v>2.9466174349829957E-3</v>
      </c>
      <c r="BI622" s="71">
        <f>_xll.qlTenorBasisForwardRate($W$17,BG622,_xll.ohTrigger(trigger,$W$24))*_xll.qlInterpolationInterpolate($AI$1,BG622,,trigger)</f>
        <v>3.0938630154197363E-3</v>
      </c>
      <c r="BJ622" s="71">
        <f>_xll.qlIndexFixing($W$9,_xll.qlInterestRateIndexFixingDate($W$9,BG622,trigger),TRUE,trigger)</f>
        <v>3.0940147491232348E-3</v>
      </c>
      <c r="BK622" s="1">
        <f t="shared" si="57"/>
        <v>1.5173370349844811E-7</v>
      </c>
    </row>
    <row r="623" spans="26:63" x14ac:dyDescent="0.2">
      <c r="Z623" s="1">
        <f t="shared" si="55"/>
        <v>620</v>
      </c>
      <c r="AA623" s="44" t="str">
        <f t="shared" si="56"/>
        <v>620M</v>
      </c>
      <c r="AB623" s="45">
        <f>_xll.qlCalendarAdvance(calendar,$AB$3,AA623,,,trigger)</f>
        <v>61150</v>
      </c>
      <c r="AC623" s="45">
        <f>_xll.qlInterestRateIndexMaturity($W$9,AB623,trigger)</f>
        <v>61333</v>
      </c>
      <c r="AD623" s="49">
        <f>_xll.qlTenorBasisValue($W$17,AB623,_xll.ohTrigger(trigger,$W$24))</f>
        <v>1.735457645821111E-4</v>
      </c>
      <c r="AE623" s="49">
        <f>_xll.qlTenorBasisForwardRate($W$17,AB623,_xll.ohTrigger(trigger,$W$24))</f>
        <v>1.2715689606757829E-2</v>
      </c>
      <c r="AF623" s="49">
        <f>_xll.qlTenorBasisForwardRate2($W$17,AB623,AC623,_xll.ohTrigger(trigger,$W$24))</f>
        <v>1.2715689606757829E-2</v>
      </c>
      <c r="AG623" s="49">
        <f>_xll.qlIndexFixing($W$9,_xll.qlInterestRateIndexFixingDate($W$9,AB623,trigger),TRUE,trigger)</f>
        <v>1.224247658708482E-2</v>
      </c>
      <c r="AH623" s="52">
        <f t="shared" si="53"/>
        <v>4.7321301967300808</v>
      </c>
      <c r="AI623" s="52">
        <f t="shared" si="54"/>
        <v>0.96278510766561054</v>
      </c>
      <c r="BG623" s="102">
        <f>_xll.qlCalendarAdvance(calendar,BG622,"1D",,,trigger)</f>
        <v>43160</v>
      </c>
      <c r="BH623" s="71">
        <f>_xll.qlTenorBasisForwardRate($W$17,BG623,_xll.ohTrigger(trigger,$W$24))</f>
        <v>2.9608105734044063E-3</v>
      </c>
      <c r="BI623" s="71">
        <f>_xll.qlTenorBasisForwardRate($W$17,BG623,_xll.ohTrigger(trigger,$W$24))*_xll.qlInterpolationInterpolate($AI$1,BG623,,trigger)</f>
        <v>3.1089538848689444E-3</v>
      </c>
      <c r="BJ623" s="71">
        <f>_xll.qlIndexFixing($W$9,_xll.qlInterestRateIndexFixingDate($W$9,BG623,trigger),TRUE,trigger)</f>
        <v>3.1090215832238026E-3</v>
      </c>
      <c r="BK623" s="1">
        <f t="shared" si="57"/>
        <v>6.7698354858179016E-8</v>
      </c>
    </row>
    <row r="624" spans="26:63" x14ac:dyDescent="0.2">
      <c r="Z624" s="1">
        <f t="shared" si="55"/>
        <v>621</v>
      </c>
      <c r="AA624" s="44" t="str">
        <f t="shared" si="56"/>
        <v>621M</v>
      </c>
      <c r="AB624" s="45">
        <f>_xll.qlCalendarAdvance(calendar,$AB$3,AA624,,,trigger)</f>
        <v>61182</v>
      </c>
      <c r="AC624" s="45">
        <f>_xll.qlInterestRateIndexMaturity($W$9,AB624,trigger)</f>
        <v>61366</v>
      </c>
      <c r="AD624" s="49">
        <f>_xll.qlTenorBasisValue($W$17,AB624,_xll.ohTrigger(trigger,$W$24))</f>
        <v>1.7350904221212561E-4</v>
      </c>
      <c r="AE624" s="49">
        <f>_xll.qlTenorBasisForwardRate($W$17,AB624,_xll.ohTrigger(trigger,$W$24))</f>
        <v>1.2736520523921314E-2</v>
      </c>
      <c r="AF624" s="49">
        <f>_xll.qlTenorBasisForwardRate2($W$17,AB624,AC624,_xll.ohTrigger(trigger,$W$24))</f>
        <v>1.2736520523921314E-2</v>
      </c>
      <c r="AG624" s="49">
        <f>_xll.qlIndexFixing($W$9,_xll.qlInterestRateIndexFixingDate($W$9,AB624,trigger),TRUE,trigger)</f>
        <v>1.2290252469426206E-2</v>
      </c>
      <c r="AH624" s="52">
        <f t="shared" si="53"/>
        <v>4.4626805449510778</v>
      </c>
      <c r="AI624" s="52">
        <f t="shared" si="54"/>
        <v>0.96496154081823671</v>
      </c>
      <c r="BG624" s="102">
        <f>_xll.qlCalendarAdvance(calendar,BG623,"1D",,,trigger)</f>
        <v>43161</v>
      </c>
      <c r="BH624" s="71">
        <f>_xll.qlTenorBasisForwardRate($W$17,BG624,_xll.ohTrigger(trigger,$W$24))</f>
        <v>2.9642383416382486E-3</v>
      </c>
      <c r="BI624" s="71">
        <f>_xll.qlTenorBasisForwardRate($W$17,BG624,_xll.ohTrigger(trigger,$W$24))*_xll.qlInterpolationInterpolate($AI$1,BG624,,trigger)</f>
        <v>3.1127418636530532E-3</v>
      </c>
      <c r="BJ624" s="71">
        <f>_xll.qlIndexFixing($W$9,_xll.qlInterestRateIndexFixingDate($W$9,BG624,trigger),TRUE,trigger)</f>
        <v>3.1127418636530532E-3</v>
      </c>
      <c r="BK624" s="1">
        <f t="shared" si="57"/>
        <v>0</v>
      </c>
    </row>
    <row r="625" spans="26:63" x14ac:dyDescent="0.2">
      <c r="Z625" s="1">
        <f t="shared" si="55"/>
        <v>622</v>
      </c>
      <c r="AA625" s="44" t="str">
        <f t="shared" si="56"/>
        <v>622M</v>
      </c>
      <c r="AB625" s="45">
        <f>_xll.qlCalendarAdvance(calendar,$AB$3,AA625,,,trigger)</f>
        <v>61211</v>
      </c>
      <c r="AC625" s="45">
        <f>_xll.qlInterestRateIndexMaturity($W$9,AB625,trigger)</f>
        <v>61395</v>
      </c>
      <c r="AD625" s="49">
        <f>_xll.qlTenorBasisValue($W$17,AB625,_xll.ohTrigger(trigger,$W$24))</f>
        <v>1.734762411763975E-4</v>
      </c>
      <c r="AE625" s="49">
        <f>_xll.qlTenorBasisForwardRate($W$17,AB625,_xll.ohTrigger(trigger,$W$24))</f>
        <v>1.2754787611847085E-2</v>
      </c>
      <c r="AF625" s="49">
        <f>_xll.qlTenorBasisForwardRate2($W$17,AB625,AC625,_xll.ohTrigger(trigger,$W$24))</f>
        <v>1.2754787611847085E-2</v>
      </c>
      <c r="AG625" s="49">
        <f>_xll.qlIndexFixing($W$9,_xll.qlInterestRateIndexFixingDate($W$9,AB625,trigger),TRUE,trigger)</f>
        <v>1.233236675343286E-2</v>
      </c>
      <c r="AH625" s="52">
        <f t="shared" si="53"/>
        <v>4.2242085841422483</v>
      </c>
      <c r="AI625" s="52">
        <f t="shared" si="54"/>
        <v>0.96688138828577075</v>
      </c>
      <c r="BG625" s="102">
        <f>_xll.qlCalendarAdvance(calendar,BG624,"1D",,,trigger)</f>
        <v>43164</v>
      </c>
      <c r="BH625" s="71">
        <f>_xll.qlTenorBasisForwardRate($W$17,BG625,_xll.ohTrigger(trigger,$W$24))</f>
        <v>2.9817241552720923E-3</v>
      </c>
      <c r="BI625" s="71">
        <f>_xll.qlTenorBasisForwardRate($W$17,BG625,_xll.ohTrigger(trigger,$W$24))*_xll.qlInterpolationInterpolate($AI$1,BG625,,trigger)</f>
        <v>3.1312273256710547E-3</v>
      </c>
      <c r="BJ625" s="71">
        <f>_xll.qlIndexFixing($W$9,_xll.qlInterestRateIndexFixingDate($W$9,BG625,trigger),TRUE,trigger)</f>
        <v>3.131430641528027E-3</v>
      </c>
      <c r="BK625" s="1">
        <f t="shared" si="57"/>
        <v>2.0331585697235671E-7</v>
      </c>
    </row>
    <row r="626" spans="26:63" x14ac:dyDescent="0.2">
      <c r="Z626" s="1">
        <f t="shared" si="55"/>
        <v>623</v>
      </c>
      <c r="AA626" s="44" t="str">
        <f t="shared" si="56"/>
        <v>623M</v>
      </c>
      <c r="AB626" s="45">
        <f>_xll.qlCalendarAdvance(calendar,$AB$3,AA626,,,trigger)</f>
        <v>61242</v>
      </c>
      <c r="AC626" s="45">
        <f>_xll.qlInterestRateIndexMaturity($W$9,AB626,trigger)</f>
        <v>61424</v>
      </c>
      <c r="AD626" s="49">
        <f>_xll.qlTenorBasisValue($W$17,AB626,_xll.ohTrigger(trigger,$W$24))</f>
        <v>1.7344167405935373E-4</v>
      </c>
      <c r="AE626" s="49">
        <f>_xll.qlTenorBasisForwardRate($W$17,AB626,_xll.ohTrigger(trigger,$W$24))</f>
        <v>1.2773113715280502E-2</v>
      </c>
      <c r="AF626" s="49">
        <f>_xll.qlTenorBasisForwardRate2($W$17,AB626,AC626,_xll.ohTrigger(trigger,$W$24))</f>
        <v>1.2773113715280502E-2</v>
      </c>
      <c r="AG626" s="49">
        <f>_xll.qlIndexFixing($W$9,_xll.qlInterestRateIndexFixingDate($W$9,AB626,trigger),TRUE,trigger)</f>
        <v>1.2375183121757465E-2</v>
      </c>
      <c r="AH626" s="52">
        <f t="shared" si="53"/>
        <v>3.9793059352303746</v>
      </c>
      <c r="AI626" s="52">
        <f t="shared" si="54"/>
        <v>0.96884623417648019</v>
      </c>
      <c r="BG626" s="102">
        <f>_xll.qlCalendarAdvance(calendar,BG625,"1D",,,trigger)</f>
        <v>43165</v>
      </c>
      <c r="BH626" s="71">
        <f>_xll.qlTenorBasisForwardRate($W$17,BG626,_xll.ohTrigger(trigger,$W$24))</f>
        <v>2.9887590881804778E-3</v>
      </c>
      <c r="BI626" s="71">
        <f>_xll.qlTenorBasisForwardRate($W$17,BG626,_xll.ohTrigger(trigger,$W$24))*_xll.qlInterpolationInterpolate($AI$1,BG626,,trigger)</f>
        <v>3.1386562987365239E-3</v>
      </c>
      <c r="BJ626" s="71">
        <f>_xll.qlIndexFixing($W$9,_xll.qlInterestRateIndexFixingDate($W$9,BG626,trigger),TRUE,trigger)</f>
        <v>3.138915203277963E-3</v>
      </c>
      <c r="BK626" s="1">
        <f t="shared" si="57"/>
        <v>2.5890454143908878E-7</v>
      </c>
    </row>
    <row r="627" spans="26:63" x14ac:dyDescent="0.2">
      <c r="Z627" s="1">
        <f t="shared" si="55"/>
        <v>624</v>
      </c>
      <c r="AA627" s="44" t="str">
        <f t="shared" si="56"/>
        <v>624M</v>
      </c>
      <c r="AB627" s="45">
        <f>_xll.qlCalendarAdvance(calendar,$AB$3,AA627,,,trigger)</f>
        <v>61273</v>
      </c>
      <c r="AC627" s="45">
        <f>_xll.qlInterestRateIndexMaturity($W$9,AB627,trigger)</f>
        <v>61456</v>
      </c>
      <c r="AD627" s="49">
        <f>_xll.qlTenorBasisValue($W$17,AB627,_xll.ohTrigger(trigger,$W$24))</f>
        <v>1.7340761230753341E-4</v>
      </c>
      <c r="AE627" s="49">
        <f>_xll.qlTenorBasisForwardRate($W$17,AB627,_xll.ohTrigger(trigger,$W$24))</f>
        <v>1.279291363863256E-2</v>
      </c>
      <c r="AF627" s="49">
        <f>_xll.qlTenorBasisForwardRate2($W$17,AB627,AC627,_xll.ohTrigger(trigger,$W$24))</f>
        <v>1.279291363863256E-2</v>
      </c>
      <c r="AG627" s="49">
        <f>_xll.qlIndexFixing($W$9,_xll.qlInterestRateIndexFixingDate($W$9,AB627,trigger),TRUE,trigger)</f>
        <v>1.2420405333953669E-2</v>
      </c>
      <c r="AH627" s="52">
        <f t="shared" si="53"/>
        <v>3.7250830467889031</v>
      </c>
      <c r="AI627" s="52">
        <f t="shared" si="54"/>
        <v>0.9708816681483744</v>
      </c>
      <c r="BG627" s="102">
        <f>_xll.qlCalendarAdvance(calendar,BG626,"1D",,,trigger)</f>
        <v>43166</v>
      </c>
      <c r="BH627" s="71">
        <f>_xll.qlTenorBasisForwardRate($W$17,BG627,_xll.ohTrigger(trigger,$W$24))</f>
        <v>2.9957985113991613E-3</v>
      </c>
      <c r="BI627" s="71">
        <f>_xll.qlTenorBasisForwardRate($W$17,BG627,_xll.ohTrigger(trigger,$W$24))*_xll.qlInterpolationInterpolate($AI$1,BG627,,trigger)</f>
        <v>3.1460901818494091E-3</v>
      </c>
      <c r="BJ627" s="71">
        <f>_xll.qlIndexFixing($W$9,_xll.qlInterestRateIndexFixingDate($W$9,BG627,trigger),TRUE,trigger)</f>
        <v>3.1464001429542848E-3</v>
      </c>
      <c r="BK627" s="1">
        <f t="shared" si="57"/>
        <v>3.0996110487579304E-7</v>
      </c>
    </row>
    <row r="628" spans="26:63" x14ac:dyDescent="0.2">
      <c r="Z628" s="1">
        <f t="shared" si="55"/>
        <v>625</v>
      </c>
      <c r="AA628" s="44" t="str">
        <f t="shared" si="56"/>
        <v>625M</v>
      </c>
      <c r="AB628" s="45">
        <f>_xll.qlCalendarAdvance(calendar,$AB$3,AA628,,,trigger)</f>
        <v>61303</v>
      </c>
      <c r="AC628" s="45">
        <f>_xll.qlInterestRateIndexMaturity($W$9,AB628,trigger)</f>
        <v>61485</v>
      </c>
      <c r="AD628" s="49">
        <f>_xll.qlTenorBasisValue($W$17,AB628,_xll.ohTrigger(trigger,$W$24))</f>
        <v>1.7337512363425523E-4</v>
      </c>
      <c r="AE628" s="49">
        <f>_xll.qlTenorBasisForwardRate($W$17,AB628,_xll.ohTrigger(trigger,$W$24))</f>
        <v>1.28108934638158E-2</v>
      </c>
      <c r="AF628" s="49">
        <f>_xll.qlTenorBasisForwardRate2($W$17,AB628,AC628,_xll.ohTrigger(trigger,$W$24))</f>
        <v>1.28108934638158E-2</v>
      </c>
      <c r="AG628" s="49">
        <f>_xll.qlIndexFixing($W$9,_xll.qlInterestRateIndexFixingDate($W$9,AB628,trigger),TRUE,trigger)</f>
        <v>1.2462003317217193E-2</v>
      </c>
      <c r="AH628" s="52">
        <f t="shared" si="53"/>
        <v>3.4889014659860753</v>
      </c>
      <c r="AI628" s="52">
        <f t="shared" si="54"/>
        <v>0.97276613472869455</v>
      </c>
      <c r="BG628" s="102">
        <f>_xll.qlCalendarAdvance(calendar,BG627,"1D",,,trigger)</f>
        <v>43167</v>
      </c>
      <c r="BH628" s="71">
        <f>_xll.qlTenorBasisForwardRate($W$17,BG628,_xll.ohTrigger(trigger,$W$24))</f>
        <v>3.0100520410428658E-3</v>
      </c>
      <c r="BI628" s="71">
        <f>_xll.qlTenorBasisForwardRate($W$17,BG628,_xll.ohTrigger(trigger,$W$24))*_xll.qlInterpolationInterpolate($AI$1,BG628,,trigger)</f>
        <v>3.1611003792526324E-3</v>
      </c>
      <c r="BJ628" s="71">
        <f>_xll.qlIndexFixing($W$9,_xll.qlInterestRateIndexFixingDate($W$9,BG628,trigger),TRUE,trigger)</f>
        <v>3.1614062347603659E-3</v>
      </c>
      <c r="BK628" s="1">
        <f t="shared" si="57"/>
        <v>3.0585550773358852E-7</v>
      </c>
    </row>
    <row r="629" spans="26:63" x14ac:dyDescent="0.2">
      <c r="Z629" s="1">
        <f t="shared" si="55"/>
        <v>626</v>
      </c>
      <c r="AA629" s="44" t="str">
        <f t="shared" si="56"/>
        <v>626M</v>
      </c>
      <c r="AB629" s="45">
        <f>_xll.qlCalendarAdvance(calendar,$AB$3,AA629,,,trigger)</f>
        <v>61333</v>
      </c>
      <c r="AC629" s="45">
        <f>_xll.qlInterestRateIndexMaturity($W$9,AB629,trigger)</f>
        <v>61518</v>
      </c>
      <c r="AD629" s="49">
        <f>_xll.qlTenorBasisValue($W$17,AB629,_xll.ohTrigger(trigger,$W$24))</f>
        <v>1.7334309491395361E-4</v>
      </c>
      <c r="AE629" s="49">
        <f>_xll.qlTenorBasisForwardRate($W$17,AB629,_xll.ohTrigger(trigger,$W$24))</f>
        <v>1.2830871667504783E-2</v>
      </c>
      <c r="AF629" s="49">
        <f>_xll.qlTenorBasisForwardRate2($W$17,AB629,AC629,_xll.ohTrigger(trigger,$W$24))</f>
        <v>1.2830871667504783E-2</v>
      </c>
      <c r="AG629" s="49">
        <f>_xll.qlIndexFixing($W$9,_xll.qlInterestRateIndexFixingDate($W$9,AB629,trigger),TRUE,trigger)</f>
        <v>1.2506897256026004E-2</v>
      </c>
      <c r="AH629" s="52">
        <f t="shared" si="53"/>
        <v>3.239744114787793</v>
      </c>
      <c r="AI629" s="52">
        <f t="shared" si="54"/>
        <v>0.97475039733276492</v>
      </c>
      <c r="BG629" s="102">
        <f>_xll.qlCalendarAdvance(calendar,BG628,"1D",,,trigger)</f>
        <v>43168</v>
      </c>
      <c r="BH629" s="71">
        <f>_xll.qlTenorBasisForwardRate($W$17,BG629,_xll.ohTrigger(trigger,$W$24))</f>
        <v>3.0134969590230607E-3</v>
      </c>
      <c r="BI629" s="71">
        <f>_xll.qlTenorBasisForwardRate($W$17,BG629,_xll.ohTrigger(trigger,$W$24))*_xll.qlInterpolationInterpolate($AI$1,BG629,,trigger)</f>
        <v>3.1647598193813463E-3</v>
      </c>
      <c r="BJ629" s="71">
        <f>_xll.qlIndexFixing($W$9,_xll.qlInterestRateIndexFixingDate($W$9,BG629,trigger),TRUE,trigger)</f>
        <v>3.1651312709423812E-3</v>
      </c>
      <c r="BK629" s="1">
        <f t="shared" si="57"/>
        <v>3.7145156103497029E-7</v>
      </c>
    </row>
    <row r="630" spans="26:63" x14ac:dyDescent="0.2">
      <c r="Z630" s="1">
        <f t="shared" si="55"/>
        <v>627</v>
      </c>
      <c r="AA630" s="44" t="str">
        <f t="shared" si="56"/>
        <v>627M</v>
      </c>
      <c r="AB630" s="45">
        <f>_xll.qlCalendarAdvance(calendar,$AB$3,AA630,,,trigger)</f>
        <v>61364</v>
      </c>
      <c r="AC630" s="45">
        <f>_xll.qlInterestRateIndexMaturity($W$9,AB630,trigger)</f>
        <v>61546</v>
      </c>
      <c r="AD630" s="49">
        <f>_xll.qlTenorBasisValue($W$17,AB630,_xll.ohTrigger(trigger,$W$24))</f>
        <v>1.7331047495556601E-4</v>
      </c>
      <c r="AE630" s="49">
        <f>_xll.qlTenorBasisForwardRate($W$17,AB630,_xll.ohTrigger(trigger,$W$24))</f>
        <v>1.2848138026423433E-2</v>
      </c>
      <c r="AF630" s="49">
        <f>_xll.qlTenorBasisForwardRate2($W$17,AB630,AC630,_xll.ohTrigger(trigger,$W$24))</f>
        <v>1.2848138026423433E-2</v>
      </c>
      <c r="AG630" s="49">
        <f>_xll.qlIndexFixing($W$9,_xll.qlInterestRateIndexFixingDate($W$9,AB630,trigger),TRUE,trigger)</f>
        <v>1.2547358874956364E-2</v>
      </c>
      <c r="AH630" s="52">
        <f t="shared" si="53"/>
        <v>3.0077915146706906</v>
      </c>
      <c r="AI630" s="52">
        <f t="shared" si="54"/>
        <v>0.97658966997019425</v>
      </c>
      <c r="BG630" s="102">
        <f>_xll.qlCalendarAdvance(calendar,BG629,"1D",,,trigger)</f>
        <v>43171</v>
      </c>
      <c r="BH630" s="71">
        <f>_xll.qlTenorBasisForwardRate($W$17,BG630,_xll.ohTrigger(trigger,$W$24))</f>
        <v>3.0310623924900211E-3</v>
      </c>
      <c r="BI630" s="71">
        <f>_xll.qlTenorBasisForwardRate($W$17,BG630,_xll.ohTrigger(trigger,$W$24))*_xll.qlInterpolationInterpolate($AI$1,BG630,,trigger)</f>
        <v>3.1833326353624012E-3</v>
      </c>
      <c r="BJ630" s="71">
        <f>_xll.qlIndexFixing($W$9,_xll.qlInterestRateIndexFixingDate($W$9,BG630,trigger),TRUE,trigger)</f>
        <v>3.1838292627039484E-3</v>
      </c>
      <c r="BK630" s="1">
        <f t="shared" si="57"/>
        <v>4.966273415472032E-7</v>
      </c>
    </row>
    <row r="631" spans="26:63" x14ac:dyDescent="0.2">
      <c r="Z631" s="1">
        <f t="shared" si="55"/>
        <v>628</v>
      </c>
      <c r="AA631" s="44" t="str">
        <f t="shared" si="56"/>
        <v>628M</v>
      </c>
      <c r="AB631" s="45">
        <f>_xll.qlCalendarAdvance(calendar,$AB$3,AA631,,,trigger)</f>
        <v>61395</v>
      </c>
      <c r="AC631" s="45">
        <f>_xll.qlInterestRateIndexMaturity($W$9,AB631,trigger)</f>
        <v>61577</v>
      </c>
      <c r="AD631" s="49">
        <f>_xll.qlTenorBasisValue($W$17,AB631,_xll.ohTrigger(trigger,$W$24))</f>
        <v>1.7327833228217919E-4</v>
      </c>
      <c r="AE631" s="49">
        <f>_xll.qlTenorBasisForwardRate($W$17,AB631,_xll.ohTrigger(trigger,$W$24))</f>
        <v>1.2866856541616241E-2</v>
      </c>
      <c r="AF631" s="49">
        <f>_xll.qlTenorBasisForwardRate2($W$17,AB631,AC631,_xll.ohTrigger(trigger,$W$24))</f>
        <v>1.2866856541616241E-2</v>
      </c>
      <c r="AG631" s="49">
        <f>_xll.qlIndexFixing($W$9,_xll.qlInterestRateIndexFixingDate($W$9,AB631,trigger),TRUE,trigger)</f>
        <v>1.2590165048659176E-2</v>
      </c>
      <c r="AH631" s="52">
        <f t="shared" si="53"/>
        <v>2.7669149295706483</v>
      </c>
      <c r="AI631" s="52">
        <f t="shared" si="54"/>
        <v>0.97849579716210089</v>
      </c>
      <c r="BG631" s="102">
        <f>_xll.qlCalendarAdvance(calendar,BG630,"1D",,,trigger)</f>
        <v>43172</v>
      </c>
      <c r="BH631" s="71">
        <f>_xll.qlTenorBasisForwardRate($W$17,BG631,_xll.ohTrigger(trigger,$W$24))</f>
        <v>3.0381284037548171E-3</v>
      </c>
      <c r="BI631" s="71">
        <f>_xll.qlTenorBasisForwardRate($W$17,BG631,_xll.ohTrigger(trigger,$W$24))*_xll.qlInterpolationInterpolate($AI$1,BG631,,trigger)</f>
        <v>3.1907956110665968E-3</v>
      </c>
      <c r="BJ631" s="71">
        <f>_xll.qlIndexFixing($W$9,_xll.qlInterestRateIndexFixingDate($W$9,BG631,trigger),TRUE,trigger)</f>
        <v>3.191315721417775E-3</v>
      </c>
      <c r="BK631" s="1">
        <f t="shared" si="57"/>
        <v>5.2011035117822957E-7</v>
      </c>
    </row>
    <row r="632" spans="26:63" x14ac:dyDescent="0.2">
      <c r="Z632" s="1">
        <f t="shared" si="55"/>
        <v>629</v>
      </c>
      <c r="AA632" s="44" t="str">
        <f t="shared" si="56"/>
        <v>629M</v>
      </c>
      <c r="AB632" s="45">
        <f>_xll.qlCalendarAdvance(calendar,$AB$3,AA632,,,trigger)</f>
        <v>61424</v>
      </c>
      <c r="AC632" s="45">
        <f>_xll.qlInterestRateIndexMaturity($W$9,AB632,trigger)</f>
        <v>61609</v>
      </c>
      <c r="AD632" s="49">
        <f>_xll.qlTenorBasisValue($W$17,AB632,_xll.ohTrigger(trigger,$W$24))</f>
        <v>1.7324868931653479E-4</v>
      </c>
      <c r="AE632" s="49">
        <f>_xll.qlTenorBasisForwardRate($W$17,AB632,_xll.ohTrigger(trigger,$W$24))</f>
        <v>1.2885816967265184E-2</v>
      </c>
      <c r="AF632" s="49">
        <f>_xll.qlTenorBasisForwardRate2($W$17,AB632,AC632,_xll.ohTrigger(trigger,$W$24))</f>
        <v>1.2885816967265184E-2</v>
      </c>
      <c r="AG632" s="49">
        <f>_xll.qlIndexFixing($W$9,_xll.qlInterestRateIndexFixingDate($W$9,AB632,trigger),TRUE,trigger)</f>
        <v>1.2632544454495208E-2</v>
      </c>
      <c r="AH632" s="52">
        <f t="shared" si="53"/>
        <v>2.5327251276997633</v>
      </c>
      <c r="AI632" s="52">
        <f t="shared" si="54"/>
        <v>0.98034486184202496</v>
      </c>
      <c r="BG632" s="102">
        <f>_xll.qlCalendarAdvance(calendar,BG631,"1D",,,trigger)</f>
        <v>43173</v>
      </c>
      <c r="BH632" s="71">
        <f>_xll.qlTenorBasisForwardRate($W$17,BG632,_xll.ohTrigger(trigger,$W$24))</f>
        <v>3.0451987873816506E-3</v>
      </c>
      <c r="BI632" s="71">
        <f>_xll.qlTenorBasisForwardRate($W$17,BG632,_xll.ohTrigger(trigger,$W$24))*_xll.qlInterpolationInterpolate($AI$1,BG632,,trigger)</f>
        <v>3.1982633742349276E-3</v>
      </c>
      <c r="BJ632" s="71">
        <f>_xll.qlIndexFixing($W$9,_xll.qlInterestRateIndexFixingDate($W$9,BG632,trigger),TRUE,trigger)</f>
        <v>3.1988023085467061E-3</v>
      </c>
      <c r="BK632" s="1">
        <f t="shared" si="57"/>
        <v>5.389343117785661E-7</v>
      </c>
    </row>
    <row r="633" spans="26:63" x14ac:dyDescent="0.2">
      <c r="Z633" s="1">
        <f t="shared" si="55"/>
        <v>630</v>
      </c>
      <c r="AA633" s="44" t="str">
        <f t="shared" si="56"/>
        <v>630M</v>
      </c>
      <c r="AB633" s="45">
        <f>_xll.qlCalendarAdvance(calendar,$AB$3,AA633,,,trigger)</f>
        <v>61455</v>
      </c>
      <c r="AC633" s="45">
        <f>_xll.qlInterestRateIndexMaturity($W$9,AB633,trigger)</f>
        <v>61638</v>
      </c>
      <c r="AD633" s="49">
        <f>_xll.qlTenorBasisValue($W$17,AB633,_xll.ohTrigger(trigger,$W$24))</f>
        <v>1.7321745094128502E-4</v>
      </c>
      <c r="AE633" s="49">
        <f>_xll.qlTenorBasisForwardRate($W$17,AB633,_xll.ohTrigger(trigger,$W$24))</f>
        <v>1.2903202846990017E-2</v>
      </c>
      <c r="AF633" s="49">
        <f>_xll.qlTenorBasisForwardRate2($W$17,AB633,AC633,_xll.ohTrigger(trigger,$W$24))</f>
        <v>1.2903202846990017E-2</v>
      </c>
      <c r="AG633" s="49">
        <f>_xll.qlIndexFixing($W$9,_xll.qlInterestRateIndexFixingDate($W$9,AB633,trigger),TRUE,trigger)</f>
        <v>1.2672794359439523E-2</v>
      </c>
      <c r="AH633" s="52">
        <f t="shared" si="53"/>
        <v>2.3040848755049441</v>
      </c>
      <c r="AI633" s="52">
        <f t="shared" si="54"/>
        <v>0.98214331044138836</v>
      </c>
      <c r="BG633" s="102">
        <f>_xll.qlCalendarAdvance(calendar,BG632,"1D",,,trigger)</f>
        <v>43174</v>
      </c>
      <c r="BH633" s="71">
        <f>_xll.qlTenorBasisForwardRate($W$17,BG633,_xll.ohTrigger(trigger,$W$24))</f>
        <v>3.0595110727912786E-3</v>
      </c>
      <c r="BI633" s="71">
        <f>_xll.qlTenorBasisForwardRate($W$17,BG633,_xll.ohTrigger(trigger,$W$24))*_xll.qlInterpolationInterpolate($AI$1,BG633,,trigger)</f>
        <v>3.2133373433826159E-3</v>
      </c>
      <c r="BJ633" s="71">
        <f>_xll.qlIndexFixing($W$9,_xll.qlInterestRateIndexFixingDate($W$9,BG633,trigger),TRUE,trigger)</f>
        <v>3.2138041800359421E-3</v>
      </c>
      <c r="BK633" s="1">
        <f t="shared" si="57"/>
        <v>4.6683665332622817E-7</v>
      </c>
    </row>
    <row r="634" spans="26:63" x14ac:dyDescent="0.2">
      <c r="Z634" s="1">
        <f t="shared" si="55"/>
        <v>631</v>
      </c>
      <c r="AA634" s="44" t="str">
        <f t="shared" si="56"/>
        <v>631M</v>
      </c>
      <c r="AB634" s="45">
        <f>_xll.qlCalendarAdvance(calendar,$AB$3,AA634,,,trigger)</f>
        <v>61485</v>
      </c>
      <c r="AC634" s="45">
        <f>_xll.qlInterestRateIndexMaturity($W$9,AB634,trigger)</f>
        <v>61669</v>
      </c>
      <c r="AD634" s="49">
        <f>_xll.qlTenorBasisValue($W$17,AB634,_xll.ohTrigger(trigger,$W$24))</f>
        <v>1.7318765577504865E-4</v>
      </c>
      <c r="AE634" s="49">
        <f>_xll.qlTenorBasisForwardRate($W$17,AB634,_xll.ohTrigger(trigger,$W$24))</f>
        <v>1.2921430346885122E-2</v>
      </c>
      <c r="AF634" s="49">
        <f>_xll.qlTenorBasisForwardRate2($W$17,AB634,AC634,_xll.ohTrigger(trigger,$W$24))</f>
        <v>1.2921430346885122E-2</v>
      </c>
      <c r="AG634" s="49">
        <f>_xll.qlIndexFixing($W$9,_xll.qlInterestRateIndexFixingDate($W$9,AB634,trigger),TRUE,trigger)</f>
        <v>1.2713987129599119E-2</v>
      </c>
      <c r="AH634" s="52">
        <f t="shared" si="53"/>
        <v>2.0744321728600328</v>
      </c>
      <c r="AI634" s="52">
        <f t="shared" si="54"/>
        <v>0.98394580075757554</v>
      </c>
      <c r="BG634" s="102">
        <f>_xll.qlCalendarAdvance(calendar,BG633,"1D",,,trigger)</f>
        <v>43175</v>
      </c>
      <c r="BH634" s="71">
        <f>_xll.qlTenorBasisForwardRate($W$17,BG634,_xll.ohTrigger(trigger,$W$24))</f>
        <v>3.0629727198471027E-3</v>
      </c>
      <c r="BI634" s="71">
        <f>_xll.qlTenorBasisForwardRate($W$17,BG634,_xll.ohTrigger(trigger,$W$24))*_xll.qlInterpolationInterpolate($AI$1,BG634,,trigger)</f>
        <v>3.2170153708343222E-3</v>
      </c>
      <c r="BJ634" s="71">
        <f>_xll.qlIndexFixing($W$9,_xll.qlInterestRateIndexFixingDate($W$9,BG634,trigger),TRUE,trigger)</f>
        <v>3.2175330911577474E-3</v>
      </c>
      <c r="BK634" s="1">
        <f t="shared" si="57"/>
        <v>5.1772032342526503E-7</v>
      </c>
    </row>
    <row r="635" spans="26:63" x14ac:dyDescent="0.2">
      <c r="Z635" s="1">
        <f t="shared" si="55"/>
        <v>632</v>
      </c>
      <c r="AA635" s="44" t="str">
        <f t="shared" si="56"/>
        <v>632M</v>
      </c>
      <c r="AB635" s="45">
        <f>_xll.qlCalendarAdvance(calendar,$AB$3,AA635,,,trigger)</f>
        <v>61518</v>
      </c>
      <c r="AC635" s="45">
        <f>_xll.qlInterestRateIndexMaturity($W$9,AB635,trigger)</f>
        <v>61701</v>
      </c>
      <c r="AD635" s="49">
        <f>_xll.qlTenorBasisValue($W$17,AB635,_xll.ohTrigger(trigger,$W$24))</f>
        <v>1.7315536864989569E-4</v>
      </c>
      <c r="AE635" s="49">
        <f>_xll.qlTenorBasisForwardRate($W$17,AB635,_xll.ohTrigger(trigger,$W$24))</f>
        <v>1.2940222558160654E-2</v>
      </c>
      <c r="AF635" s="49">
        <f>_xll.qlTenorBasisForwardRate2($W$17,AB635,AC635,_xll.ohTrigger(trigger,$W$24))</f>
        <v>1.2940222558160654E-2</v>
      </c>
      <c r="AG635" s="49">
        <f>_xll.qlIndexFixing($W$9,_xll.qlInterestRateIndexFixingDate($W$9,AB635,trigger),TRUE,trigger)</f>
        <v>1.2757002894664143E-2</v>
      </c>
      <c r="AH635" s="52">
        <f t="shared" si="53"/>
        <v>1.8321966349651129</v>
      </c>
      <c r="AI635" s="52">
        <f t="shared" si="54"/>
        <v>0.98584107323710868</v>
      </c>
      <c r="BG635" s="102">
        <f>_xll.qlCalendarAdvance(calendar,BG634,"1D",,,trigger)</f>
        <v>43178</v>
      </c>
      <c r="BH635" s="71">
        <f>_xll.qlTenorBasisForwardRate($W$17,BG635,_xll.ohTrigger(trigger,$W$24))</f>
        <v>3.0806157009822185E-3</v>
      </c>
      <c r="BI635" s="71">
        <f>_xll.qlTenorBasisForwardRate($W$17,BG635,_xll.ohTrigger(trigger,$W$24))*_xll.qlInterpolationInterpolate($AI$1,BG635,,trigger)</f>
        <v>3.2356733887251052E-3</v>
      </c>
      <c r="BJ635" s="71">
        <f>_xll.qlIndexFixing($W$9,_xll.qlInterestRateIndexFixingDate($W$9,BG635,trigger),TRUE,trigger)</f>
        <v>3.2362359227681211E-3</v>
      </c>
      <c r="BK635" s="1">
        <f t="shared" si="57"/>
        <v>5.6253404301593105E-7</v>
      </c>
    </row>
    <row r="636" spans="26:63" x14ac:dyDescent="0.2">
      <c r="Z636" s="1">
        <f t="shared" si="55"/>
        <v>633</v>
      </c>
      <c r="AA636" s="44" t="str">
        <f t="shared" si="56"/>
        <v>633M</v>
      </c>
      <c r="AB636" s="45">
        <f>_xll.qlCalendarAdvance(calendar,$AB$3,AA636,,,trigger)</f>
        <v>61546</v>
      </c>
      <c r="AC636" s="45">
        <f>_xll.qlInterestRateIndexMaturity($W$9,AB636,trigger)</f>
        <v>61730</v>
      </c>
      <c r="AD636" s="49">
        <f>_xll.qlTenorBasisValue($W$17,AB636,_xll.ohTrigger(trigger,$W$24))</f>
        <v>1.731283684029895E-4</v>
      </c>
      <c r="AE636" s="49">
        <f>_xll.qlTenorBasisForwardRate($W$17,AB636,_xll.ohTrigger(trigger,$W$24))</f>
        <v>1.2956997836290124E-2</v>
      </c>
      <c r="AF636" s="49">
        <f>_xll.qlTenorBasisForwardRate2($W$17,AB636,AC636,_xll.ohTrigger(trigger,$W$24))</f>
        <v>1.2956997836290124E-2</v>
      </c>
      <c r="AG636" s="49">
        <f>_xll.qlIndexFixing($W$9,_xll.qlInterestRateIndexFixingDate($W$9,AB636,trigger),TRUE,trigger)</f>
        <v>1.2794767941225086E-2</v>
      </c>
      <c r="AH636" s="52">
        <f t="shared" si="53"/>
        <v>1.6222989506503755</v>
      </c>
      <c r="AI636" s="52">
        <f t="shared" si="54"/>
        <v>0.98747936079678411</v>
      </c>
      <c r="BG636" s="102">
        <f>_xll.qlCalendarAdvance(calendar,BG635,"1D",,,trigger)</f>
        <v>43179</v>
      </c>
      <c r="BH636" s="71">
        <f>_xll.qlTenorBasisForwardRate($W$17,BG636,_xll.ohTrigger(trigger,$W$24))</f>
        <v>3.0877119647935692E-3</v>
      </c>
      <c r="BI636" s="71">
        <f>_xll.qlTenorBasisForwardRate($W$17,BG636,_xll.ohTrigger(trigger,$W$24))*_xll.qlInterpolationInterpolate($AI$1,BG636,,trigger)</f>
        <v>3.2431695086674217E-3</v>
      </c>
      <c r="BJ636" s="71">
        <f>_xll.qlIndexFixing($W$9,_xll.qlInterestRateIndexFixingDate($W$9,BG636,trigger),TRUE,trigger)</f>
        <v>3.2437225317908432E-3</v>
      </c>
      <c r="BK636" s="1">
        <f t="shared" si="57"/>
        <v>5.5302312342150536E-7</v>
      </c>
    </row>
    <row r="637" spans="26:63" x14ac:dyDescent="0.2">
      <c r="Z637" s="1">
        <f t="shared" si="55"/>
        <v>634</v>
      </c>
      <c r="AA637" s="44" t="str">
        <f t="shared" si="56"/>
        <v>634M</v>
      </c>
      <c r="AB637" s="45">
        <f>_xll.qlCalendarAdvance(calendar,$AB$3,AA637,,,trigger)</f>
        <v>61577</v>
      </c>
      <c r="AC637" s="45">
        <f>_xll.qlInterestRateIndexMaturity($W$9,AB637,trigger)</f>
        <v>61763</v>
      </c>
      <c r="AD637" s="49">
        <f>_xll.qlTenorBasisValue($W$17,AB637,_xll.ohTrigger(trigger,$W$24))</f>
        <v>1.7309889209221629E-4</v>
      </c>
      <c r="AE637" s="49">
        <f>_xll.qlTenorBasisForwardRate($W$17,AB637,_xll.ohTrigger(trigger,$W$24))</f>
        <v>1.2975884974074252E-2</v>
      </c>
      <c r="AF637" s="49">
        <f>_xll.qlTenorBasisForwardRate2($W$17,AB637,AC637,_xll.ohTrigger(trigger,$W$24))</f>
        <v>1.2975884974074252E-2</v>
      </c>
      <c r="AG637" s="49">
        <f>_xll.qlIndexFixing($W$9,_xll.qlInterestRateIndexFixingDate($W$9,AB637,trigger),TRUE,trigger)</f>
        <v>1.2836954731000076E-2</v>
      </c>
      <c r="AH637" s="52">
        <f t="shared" si="53"/>
        <v>1.3893024307417603</v>
      </c>
      <c r="AI637" s="52">
        <f t="shared" si="54"/>
        <v>0.9892931970843023</v>
      </c>
      <c r="BG637" s="102">
        <f>_xll.qlCalendarAdvance(calendar,BG636,"1D",,,trigger)</f>
        <v>43180</v>
      </c>
      <c r="BH637" s="71">
        <f>_xll.qlTenorBasisForwardRate($W$17,BG637,_xll.ohTrigger(trigger,$W$24))</f>
        <v>3.0948124829617866E-3</v>
      </c>
      <c r="BI637" s="71">
        <f>_xll.qlTenorBasisForwardRate($W$17,BG637,_xll.ohTrigger(trigger,$W$24))*_xll.qlInterpolationInterpolate($AI$1,BG637,,trigger)</f>
        <v>3.2506702933851636E-3</v>
      </c>
      <c r="BJ637" s="71">
        <f>_xll.qlIndexFixing($W$9,_xll.qlInterestRateIndexFixingDate($W$9,BG637,trigger),TRUE,trigger)</f>
        <v>3.2512090196913225E-3</v>
      </c>
      <c r="BK637" s="1">
        <f t="shared" si="57"/>
        <v>5.3872630615889316E-7</v>
      </c>
    </row>
    <row r="638" spans="26:63" x14ac:dyDescent="0.2">
      <c r="Z638" s="1">
        <f t="shared" si="55"/>
        <v>635</v>
      </c>
      <c r="AA638" s="44" t="str">
        <f t="shared" si="56"/>
        <v>635M</v>
      </c>
      <c r="AB638" s="45">
        <f>_xll.qlCalendarAdvance(calendar,$AB$3,AA638,,,trigger)</f>
        <v>61609</v>
      </c>
      <c r="AC638" s="45">
        <f>_xll.qlInterestRateIndexMaturity($W$9,AB638,trigger)</f>
        <v>61791</v>
      </c>
      <c r="AD638" s="49">
        <f>_xll.qlTenorBasisValue($W$17,AB638,_xll.ohTrigger(trigger,$W$24))</f>
        <v>1.7306891787167438E-4</v>
      </c>
      <c r="AE638" s="49">
        <f>_xll.qlTenorBasisForwardRate($W$17,AB638,_xll.ohTrigger(trigger,$W$24))</f>
        <v>1.2992086389749784E-2</v>
      </c>
      <c r="AF638" s="49">
        <f>_xll.qlTenorBasisForwardRate2($W$17,AB638,AC638,_xll.ohTrigger(trigger,$W$24))</f>
        <v>1.2992086389749784E-2</v>
      </c>
      <c r="AG638" s="49">
        <f>_xll.qlIndexFixing($W$9,_xll.qlInterestRateIndexFixingDate($W$9,AB638,trigger),TRUE,trigger)</f>
        <v>1.2874798506599483E-2</v>
      </c>
      <c r="AH638" s="52">
        <f t="shared" si="53"/>
        <v>1.1728788315030179</v>
      </c>
      <c r="AI638" s="52">
        <f t="shared" si="54"/>
        <v>0.99097235966327646</v>
      </c>
      <c r="BG638" s="102">
        <f>_xll.qlCalendarAdvance(calendar,BG637,"1D",,,trigger)</f>
        <v>43181</v>
      </c>
      <c r="BH638" s="71">
        <f>_xll.qlTenorBasisForwardRate($W$17,BG638,_xll.ohTrigger(trigger,$W$24))</f>
        <v>3.1091818880448329E-3</v>
      </c>
      <c r="BI638" s="71">
        <f>_xll.qlTenorBasisForwardRate($W$17,BG638,_xll.ohTrigger(trigger,$W$24))*_xll.qlInterpolationInterpolate($AI$1,BG638,,trigger)</f>
        <v>3.2658063300862574E-3</v>
      </c>
      <c r="BJ638" s="71">
        <f>_xll.qlIndexFixing($W$9,_xll.qlInterestRateIndexFixingDate($W$9,BG638,trigger),TRUE,trigger)</f>
        <v>3.2662031922554707E-3</v>
      </c>
      <c r="BK638" s="1">
        <f t="shared" si="57"/>
        <v>3.9686216921335643E-7</v>
      </c>
    </row>
    <row r="639" spans="26:63" x14ac:dyDescent="0.2">
      <c r="Z639" s="1">
        <f t="shared" si="55"/>
        <v>636</v>
      </c>
      <c r="AA639" s="44" t="str">
        <f t="shared" si="56"/>
        <v>636M</v>
      </c>
      <c r="AB639" s="45">
        <f>_xll.qlCalendarAdvance(calendar,$AB$3,AA639,,,trigger)</f>
        <v>61638</v>
      </c>
      <c r="AC639" s="45">
        <f>_xll.qlInterestRateIndexMaturity($W$9,AB639,trigger)</f>
        <v>61820</v>
      </c>
      <c r="AD639" s="49">
        <f>_xll.qlTenorBasisValue($W$17,AB639,_xll.ohTrigger(trigger,$W$24))</f>
        <v>1.7304214549477277E-4</v>
      </c>
      <c r="AE639" s="49">
        <f>_xll.qlTenorBasisForwardRate($W$17,AB639,_xll.ohTrigger(trigger,$W$24))</f>
        <v>1.3008503258260994E-2</v>
      </c>
      <c r="AF639" s="49">
        <f>_xll.qlTenorBasisForwardRate2($W$17,AB639,AC639,_xll.ohTrigger(trigger,$W$24))</f>
        <v>1.3008503258260994E-2</v>
      </c>
      <c r="AG639" s="49">
        <f>_xll.qlIndexFixing($W$9,_xll.qlInterestRateIndexFixingDate($W$9,AB639,trigger),TRUE,trigger)</f>
        <v>1.2911865667060957E-2</v>
      </c>
      <c r="AH639" s="52">
        <f t="shared" si="53"/>
        <v>0.96637591200036954</v>
      </c>
      <c r="AI639" s="52">
        <f t="shared" si="54"/>
        <v>0.99257119829380314</v>
      </c>
      <c r="BG639" s="102">
        <f>_xll.qlCalendarAdvance(calendar,BG638,"1D",,,trigger)</f>
        <v>43182</v>
      </c>
      <c r="BH639" s="71">
        <f>_xll.qlTenorBasisForwardRate($W$17,BG639,_xll.ohTrigger(trigger,$W$24))</f>
        <v>3.1126598432833141E-3</v>
      </c>
      <c r="BI639" s="71">
        <f>_xll.qlTenorBasisForwardRate($W$17,BG639,_xll.ohTrigger(trigger,$W$24))*_xll.qlInterpolationInterpolate($AI$1,BG639,,trigger)</f>
        <v>3.2695025089241143E-3</v>
      </c>
      <c r="BJ639" s="71">
        <f>_xll.qlIndexFixing($W$9,_xll.qlInterestRateIndexFixingDate($W$9,BG639,trigger),TRUE,trigger)</f>
        <v>3.2699350975161066E-3</v>
      </c>
      <c r="BK639" s="1">
        <f t="shared" si="57"/>
        <v>4.3258859199228269E-7</v>
      </c>
    </row>
    <row r="640" spans="26:63" x14ac:dyDescent="0.2">
      <c r="Z640" s="1">
        <f t="shared" si="55"/>
        <v>637</v>
      </c>
      <c r="AA640" s="44" t="str">
        <f t="shared" si="56"/>
        <v>637M</v>
      </c>
      <c r="AB640" s="45">
        <f>_xll.qlCalendarAdvance(calendar,$AB$3,AA640,,,trigger)</f>
        <v>61669</v>
      </c>
      <c r="AC640" s="45">
        <f>_xll.qlInterestRateIndexMaturity($W$9,AB640,trigger)</f>
        <v>61850</v>
      </c>
      <c r="AD640" s="49">
        <f>_xll.qlTenorBasisValue($W$17,AB640,_xll.ohTrigger(trigger,$W$24))</f>
        <v>1.7301393276759203E-4</v>
      </c>
      <c r="AE640" s="49">
        <f>_xll.qlTenorBasisForwardRate($W$17,AB640,_xll.ohTrigger(trigger,$W$24))</f>
        <v>1.3025389585738073E-2</v>
      </c>
      <c r="AF640" s="49">
        <f>_xll.qlTenorBasisForwardRate2($W$17,AB640,AC640,_xll.ohTrigger(trigger,$W$24))</f>
        <v>1.3025389585738073E-2</v>
      </c>
      <c r="AG640" s="49">
        <f>_xll.qlIndexFixing($W$9,_xll.qlInterestRateIndexFixingDate($W$9,AB640,trigger),TRUE,trigger)</f>
        <v>1.2950225589821453E-2</v>
      </c>
      <c r="AH640" s="52">
        <f t="shared" si="53"/>
        <v>0.75163995916619619</v>
      </c>
      <c r="AI640" s="52">
        <f t="shared" si="54"/>
        <v>0.99422942435449924</v>
      </c>
      <c r="BG640" s="102">
        <f>_xll.qlCalendarAdvance(calendar,BG639,"1D",,,trigger)</f>
        <v>43185</v>
      </c>
      <c r="BH640" s="71">
        <f>_xll.qlTenorBasisForwardRate($W$17,BG640,_xll.ohTrigger(trigger,$W$24))</f>
        <v>3.1303782989757973E-3</v>
      </c>
      <c r="BI640" s="71">
        <f>_xll.qlTenorBasisForwardRate($W$17,BG640,_xll.ohTrigger(trigger,$W$24))*_xll.qlInterpolationInterpolate($AI$1,BG640,,trigger)</f>
        <v>3.2882435748366134E-3</v>
      </c>
      <c r="BJ640" s="71">
        <f>_xll.qlIndexFixing($W$9,_xll.qlInterestRateIndexFixingDate($W$9,BG640,trigger),TRUE,trigger)</f>
        <v>3.2886383945768989E-3</v>
      </c>
      <c r="BK640" s="1">
        <f t="shared" si="57"/>
        <v>3.9481974028554925E-7</v>
      </c>
    </row>
    <row r="641" spans="26:63" x14ac:dyDescent="0.2">
      <c r="Z641" s="1">
        <f t="shared" si="55"/>
        <v>638</v>
      </c>
      <c r="AA641" s="44" t="str">
        <f t="shared" si="56"/>
        <v>638M</v>
      </c>
      <c r="AB641" s="45">
        <f>_xll.qlCalendarAdvance(calendar,$AB$3,AA641,,,trigger)</f>
        <v>61700</v>
      </c>
      <c r="AC641" s="45">
        <f>_xll.qlInterestRateIndexMaturity($W$9,AB641,trigger)</f>
        <v>61882</v>
      </c>
      <c r="AD641" s="49">
        <f>_xll.qlTenorBasisValue($W$17,AB641,_xll.ohTrigger(trigger,$W$24))</f>
        <v>1.7298613365698668E-4</v>
      </c>
      <c r="AE641" s="49">
        <f>_xll.qlTenorBasisForwardRate($W$17,AB641,_xll.ohTrigger(trigger,$W$24))</f>
        <v>1.3043142648612244E-2</v>
      </c>
      <c r="AF641" s="49">
        <f>_xll.qlTenorBasisForwardRate2($W$17,AB641,AC641,_xll.ohTrigger(trigger,$W$24))</f>
        <v>1.3043142648612244E-2</v>
      </c>
      <c r="AG641" s="49">
        <f>_xll.qlIndexFixing($W$9,_xll.qlInterestRateIndexFixingDate($W$9,AB641,trigger),TRUE,trigger)</f>
        <v>1.2989868793466476E-2</v>
      </c>
      <c r="AH641" s="52">
        <f t="shared" si="53"/>
        <v>0.53273855145767945</v>
      </c>
      <c r="AI641" s="52">
        <f t="shared" si="54"/>
        <v>0.99591556601188935</v>
      </c>
      <c r="BG641" s="102">
        <f>_xll.qlCalendarAdvance(calendar,BG640,"1D",,,trigger)</f>
        <v>43186</v>
      </c>
      <c r="BH641" s="71">
        <f>_xll.qlTenorBasisForwardRate($W$17,BG641,_xll.ohTrigger(trigger,$W$24))</f>
        <v>3.1375039891584876E-3</v>
      </c>
      <c r="BI641" s="71">
        <f>_xll.qlTenorBasisForwardRate($W$17,BG641,_xll.ohTrigger(trigger,$W$24))*_xll.qlInterpolationInterpolate($AI$1,BG641,,trigger)</f>
        <v>3.2957719799130451E-3</v>
      </c>
      <c r="BJ641" s="71">
        <f>_xll.qlIndexFixing($W$9,_xll.qlInterestRateIndexFixingDate($W$9,BG641,trigger),TRUE,trigger)</f>
        <v>3.2961234070671493E-3</v>
      </c>
      <c r="BK641" s="1">
        <f t="shared" si="57"/>
        <v>3.5142715410418565E-7</v>
      </c>
    </row>
    <row r="642" spans="26:63" x14ac:dyDescent="0.2">
      <c r="Z642" s="1">
        <f t="shared" si="55"/>
        <v>639</v>
      </c>
      <c r="AA642" s="44" t="str">
        <f t="shared" si="56"/>
        <v>639M</v>
      </c>
      <c r="AB642" s="45">
        <f>_xll.qlCalendarAdvance(calendar,$AB$3,AA642,,,trigger)</f>
        <v>61730</v>
      </c>
      <c r="AC642" s="45">
        <f>_xll.qlInterestRateIndexMaturity($W$9,AB642,trigger)</f>
        <v>61911</v>
      </c>
      <c r="AD642" s="49">
        <f>_xll.qlTenorBasisValue($W$17,AB642,_xll.ohTrigger(trigger,$W$24))</f>
        <v>1.7295961947338465E-4</v>
      </c>
      <c r="AE642" s="49">
        <f>_xll.qlTenorBasisForwardRate($W$17,AB642,_xll.ohTrigger(trigger,$W$24))</f>
        <v>1.305916805734814E-2</v>
      </c>
      <c r="AF642" s="49">
        <f>_xll.qlTenorBasisForwardRate2($W$17,AB642,AC642,_xll.ohTrigger(trigger,$W$24))</f>
        <v>1.305916805734814E-2</v>
      </c>
      <c r="AG642" s="49">
        <f>_xll.qlIndexFixing($W$9,_xll.qlInterestRateIndexFixingDate($W$9,AB642,trigger),TRUE,trigger)</f>
        <v>1.3026152346904567E-2</v>
      </c>
      <c r="AH642" s="52">
        <f t="shared" si="53"/>
        <v>0.33015710443572849</v>
      </c>
      <c r="AI642" s="52">
        <f t="shared" si="54"/>
        <v>0.99747183662094041</v>
      </c>
      <c r="BG642" s="102">
        <f>_xll.qlCalendarAdvance(calendar,BG641,"1D",,,trigger)</f>
        <v>43187</v>
      </c>
      <c r="BH642" s="71">
        <f>_xll.qlTenorBasisForwardRate($W$17,BG642,_xll.ohTrigger(trigger,$W$24))</f>
        <v>3.1446338156442171E-3</v>
      </c>
      <c r="BI642" s="71">
        <f>_xll.qlTenorBasisForwardRate($W$17,BG642,_xll.ohTrigger(trigger,$W$24))*_xll.qlInterpolationInterpolate($AI$1,BG642,,trigger)</f>
        <v>3.3033049269794086E-3</v>
      </c>
      <c r="BJ642" s="71">
        <f>_xll.qlIndexFixing($W$9,_xll.qlInterestRateIndexFixingDate($W$9,BG642,trigger),TRUE,trigger)</f>
        <v>3.3036080488708752E-3</v>
      </c>
      <c r="BK642" s="1">
        <f t="shared" si="57"/>
        <v>3.0312189146664698E-7</v>
      </c>
    </row>
    <row r="643" spans="26:63" x14ac:dyDescent="0.2">
      <c r="Z643" s="1">
        <f t="shared" si="55"/>
        <v>640</v>
      </c>
      <c r="AA643" s="44" t="str">
        <f t="shared" si="56"/>
        <v>640M</v>
      </c>
      <c r="AB643" s="45">
        <f>_xll.qlCalendarAdvance(calendar,$AB$3,AA643,,,trigger)</f>
        <v>61763</v>
      </c>
      <c r="AC643" s="45">
        <f>_xll.qlInterestRateIndexMaturity($W$9,AB643,trigger)</f>
        <v>61945</v>
      </c>
      <c r="AD643" s="49">
        <f>_xll.qlTenorBasisValue($W$17,AB643,_xll.ohTrigger(trigger,$W$24))</f>
        <v>1.7293088842212933E-4</v>
      </c>
      <c r="AE643" s="49">
        <f>_xll.qlTenorBasisForwardRate($W$17,AB643,_xll.ohTrigger(trigger,$W$24))</f>
        <v>1.3077689461915931E-2</v>
      </c>
      <c r="AF643" s="49">
        <f>_xll.qlTenorBasisForwardRate2($W$17,AB643,AC643,_xll.ohTrigger(trigger,$W$24))</f>
        <v>1.3077689461915931E-2</v>
      </c>
      <c r="AG643" s="49">
        <f>_xll.qlIndexFixing($W$9,_xll.qlInterestRateIndexFixingDate($W$9,AB643,trigger),TRUE,trigger)</f>
        <v>1.3067366160170622E-2</v>
      </c>
      <c r="AH643" s="52">
        <f t="shared" si="53"/>
        <v>0.10323301745308877</v>
      </c>
      <c r="AI643" s="52">
        <f t="shared" si="54"/>
        <v>0.99921061730549787</v>
      </c>
      <c r="BG643" s="102">
        <f>_xll.qlCalendarAdvance(calendar,BG642,"1D",,,trigger)</f>
        <v>43188</v>
      </c>
      <c r="BH643" s="71">
        <f>_xll.qlTenorBasisForwardRate($W$17,BG643,_xll.ohTrigger(trigger,$W$24))</f>
        <v>3.1481240430692166E-3</v>
      </c>
      <c r="BI643" s="71">
        <f>_xll.qlTenorBasisForwardRate($W$17,BG643,_xll.ohTrigger(trigger,$W$24))*_xll.qlInterpolationInterpolate($AI$1,BG643,,trigger)</f>
        <v>3.3070147758339787E-3</v>
      </c>
      <c r="BJ643" s="71">
        <f>_xll.qlIndexFixing($W$9,_xll.qlInterestRateIndexFixingDate($W$9,BG643,trigger),TRUE,trigger)</f>
        <v>3.30734195898962E-3</v>
      </c>
      <c r="BK643" s="1">
        <f t="shared" si="57"/>
        <v>3.2718315564131406E-7</v>
      </c>
    </row>
    <row r="644" spans="26:63" x14ac:dyDescent="0.2">
      <c r="Z644" s="1">
        <f t="shared" si="55"/>
        <v>641</v>
      </c>
      <c r="AA644" s="44" t="str">
        <f t="shared" si="56"/>
        <v>641M</v>
      </c>
      <c r="AB644" s="45">
        <f>_xll.qlCalendarAdvance(calendar,$AB$3,AA644,,,trigger)</f>
        <v>61791</v>
      </c>
      <c r="AC644" s="45">
        <f>_xll.qlInterestRateIndexMaturity($W$9,AB644,trigger)</f>
        <v>61975</v>
      </c>
      <c r="AD644" s="49">
        <f>_xll.qlTenorBasisValue($W$17,AB644,_xll.ohTrigger(trigger,$W$24))</f>
        <v>1.729068625078601E-4</v>
      </c>
      <c r="AE644" s="49">
        <f>_xll.qlTenorBasisForwardRate($W$17,AB644,_xll.ohTrigger(trigger,$W$24))</f>
        <v>1.3093837572210007E-2</v>
      </c>
      <c r="AF644" s="49">
        <f>_xll.qlTenorBasisForwardRate2($W$17,AB644,AC644,_xll.ohTrigger(trigger,$W$24))</f>
        <v>1.3093837572210007E-2</v>
      </c>
      <c r="AG644" s="49">
        <f>_xll.qlIndexFixing($W$9,_xll.qlInterestRateIndexFixingDate($W$9,AB644,trigger),TRUE,trigger)</f>
        <v>1.3102894357706354E-2</v>
      </c>
      <c r="AH644" s="52">
        <f t="shared" ref="AH644:AH694" si="58">(AE644-AG644)*10000</f>
        <v>-9.0567854963471278E-2</v>
      </c>
      <c r="AI644" s="52">
        <f t="shared" ref="AI644:AI694" si="59">AG644/AF644</f>
        <v>1.0006916830490986</v>
      </c>
      <c r="BG644" s="102">
        <f>_xll.qlCalendarAdvance(calendar,BG643,"1D",,,trigger)</f>
        <v>43193</v>
      </c>
      <c r="BH644" s="71">
        <f>_xll.qlTenorBasisForwardRate($W$17,BG644,_xll.ohTrigger(trigger,$W$24))</f>
        <v>3.1838457902548184E-3</v>
      </c>
      <c r="BI644" s="71">
        <f>_xll.qlTenorBasisForwardRate($W$17,BG644,_xll.ohTrigger(trigger,$W$24))*_xll.qlInterpolationInterpolate($AI$1,BG644,,trigger)</f>
        <v>3.3447594862485251E-3</v>
      </c>
      <c r="BJ644" s="71">
        <f>_xll.qlIndexFixing($W$9,_xll.qlInterestRateIndexFixingDate($W$9,BG644,trigger),TRUE,trigger)</f>
        <v>3.3447594862485246E-3</v>
      </c>
      <c r="BK644" s="1">
        <f t="shared" si="57"/>
        <v>0</v>
      </c>
    </row>
    <row r="645" spans="26:63" x14ac:dyDescent="0.2">
      <c r="Z645" s="1">
        <f t="shared" si="55"/>
        <v>642</v>
      </c>
      <c r="AA645" s="44" t="str">
        <f t="shared" si="56"/>
        <v>642M</v>
      </c>
      <c r="AB645" s="45">
        <f>_xll.qlCalendarAdvance(calendar,$AB$3,AA645,,,trigger)</f>
        <v>61820</v>
      </c>
      <c r="AC645" s="45">
        <f>_xll.qlInterestRateIndexMaturity($W$9,AB645,trigger)</f>
        <v>62003</v>
      </c>
      <c r="AD645" s="49">
        <f>_xll.qlTenorBasisValue($W$17,AB645,_xll.ohTrigger(trigger,$W$24))</f>
        <v>1.7288231436552522E-4</v>
      </c>
      <c r="AE645" s="49">
        <f>_xll.qlTenorBasisForwardRate($W$17,AB645,_xll.ohTrigger(trigger,$W$24))</f>
        <v>1.310887134512516E-2</v>
      </c>
      <c r="AF645" s="49">
        <f>_xll.qlTenorBasisForwardRate2($W$17,AB645,AC645,_xll.ohTrigger(trigger,$W$24))</f>
        <v>1.310887134512516E-2</v>
      </c>
      <c r="AG645" s="49">
        <f>_xll.qlIndexFixing($W$9,_xll.qlInterestRateIndexFixingDate($W$9,AB645,trigger),TRUE,trigger)</f>
        <v>1.3136749198669483E-2</v>
      </c>
      <c r="AH645" s="52">
        <f t="shared" si="58"/>
        <v>-0.27877853544322828</v>
      </c>
      <c r="AI645" s="52">
        <f t="shared" si="59"/>
        <v>1.0021266402583691</v>
      </c>
      <c r="BG645" s="102">
        <f>_xll.qlCalendarAdvance(calendar,BG644,"1D",,,trigger)</f>
        <v>43194</v>
      </c>
      <c r="BH645" s="71">
        <f>_xll.qlTenorBasisForwardRate($W$17,BG645,_xll.ohTrigger(trigger,$W$24))</f>
        <v>3.1910022839698278E-3</v>
      </c>
      <c r="BI645" s="71">
        <f>_xll.qlTenorBasisForwardRate($W$17,BG645,_xll.ohTrigger(trigger,$W$24))*_xll.qlInterpolationInterpolate($AI$1,BG645,,trigger)</f>
        <v>3.3521792643948023E-3</v>
      </c>
      <c r="BJ645" s="71">
        <f>_xll.qlIndexFixing($W$9,_xll.qlInterestRateIndexFixingDate($W$9,BG645,trigger),TRUE,trigger)</f>
        <v>3.3522413738327609E-3</v>
      </c>
      <c r="BK645" s="1">
        <f t="shared" si="57"/>
        <v>6.2109437958587227E-8</v>
      </c>
    </row>
    <row r="646" spans="26:63" x14ac:dyDescent="0.2">
      <c r="Z646" s="1">
        <f t="shared" ref="Z646:Z694" si="60">Z645+1</f>
        <v>643</v>
      </c>
      <c r="AA646" s="44" t="str">
        <f t="shared" ref="AA646:AA694" si="61">Z646&amp;"M"</f>
        <v>643M</v>
      </c>
      <c r="AB646" s="45">
        <f>_xll.qlCalendarAdvance(calendar,$AB$3,AA646,,,trigger)</f>
        <v>61850</v>
      </c>
      <c r="AC646" s="45">
        <f>_xll.qlInterestRateIndexMaturity($W$9,AB646,trigger)</f>
        <v>62036</v>
      </c>
      <c r="AD646" s="49">
        <f>_xll.qlTenorBasisValue($W$17,AB646,_xll.ohTrigger(trigger,$W$24))</f>
        <v>1.7285727447342554E-4</v>
      </c>
      <c r="AE646" s="49">
        <f>_xll.qlTenorBasisForwardRate($W$17,AB646,_xll.ohTrigger(trigger,$W$24))</f>
        <v>1.3126293067235574E-2</v>
      </c>
      <c r="AF646" s="49">
        <f>_xll.qlTenorBasisForwardRate2($W$17,AB646,AC646,_xll.ohTrigger(trigger,$W$24))</f>
        <v>1.3126293067235574E-2</v>
      </c>
      <c r="AG646" s="49">
        <f>_xll.qlIndexFixing($W$9,_xll.qlInterestRateIndexFixingDate($W$9,AB646,trigger),TRUE,trigger)</f>
        <v>1.3174683770602959E-2</v>
      </c>
      <c r="AH646" s="52">
        <f t="shared" si="58"/>
        <v>-0.48390703367385757</v>
      </c>
      <c r="AI646" s="52">
        <f t="shared" si="59"/>
        <v>1.0036865475362708</v>
      </c>
      <c r="BG646" s="102">
        <f>_xll.qlCalendarAdvance(calendar,BG645,"1D",,,trigger)</f>
        <v>43195</v>
      </c>
      <c r="BH646" s="71">
        <f>_xll.qlTenorBasisForwardRate($W$17,BG646,_xll.ohTrigger(trigger,$W$24))</f>
        <v>3.1981627826215479E-3</v>
      </c>
      <c r="BI646" s="71">
        <f>_xll.qlTenorBasisForwardRate($W$17,BG646,_xll.ohTrigger(trigger,$W$24))*_xll.qlInterpolationInterpolate($AI$1,BG646,,trigger)</f>
        <v>3.3596028082347323E-3</v>
      </c>
      <c r="BJ646" s="71">
        <f>_xll.qlIndexFixing($W$9,_xll.qlInterestRateIndexFixingDate($W$9,BG646,trigger),TRUE,trigger)</f>
        <v>3.3597227067660271E-3</v>
      </c>
      <c r="BK646" s="1">
        <f t="shared" ref="BK646:BK695" si="62">BJ646-BI646</f>
        <v>1.1989853129475495E-7</v>
      </c>
    </row>
    <row r="647" spans="26:63" x14ac:dyDescent="0.2">
      <c r="Z647" s="1">
        <f t="shared" si="60"/>
        <v>644</v>
      </c>
      <c r="AA647" s="44" t="str">
        <f t="shared" si="61"/>
        <v>644M</v>
      </c>
      <c r="AB647" s="45">
        <f>_xll.qlCalendarAdvance(calendar,$AB$3,AA647,,,trigger)</f>
        <v>61882</v>
      </c>
      <c r="AC647" s="45">
        <f>_xll.qlInterestRateIndexMaturity($W$9,AB647,trigger)</f>
        <v>62065</v>
      </c>
      <c r="AD647" s="49">
        <f>_xll.qlTenorBasisValue($W$17,AB647,_xll.ohTrigger(trigger,$W$24))</f>
        <v>1.7283095724673222E-4</v>
      </c>
      <c r="AE647" s="49">
        <f>_xll.qlTenorBasisForwardRate($W$17,AB647,_xll.ohTrigger(trigger,$W$24))</f>
        <v>1.3141603530718382E-2</v>
      </c>
      <c r="AF647" s="49">
        <f>_xll.qlTenorBasisForwardRate2($W$17,AB647,AC647,_xll.ohTrigger(trigger,$W$24))</f>
        <v>1.3141603530718382E-2</v>
      </c>
      <c r="AG647" s="49">
        <f>_xll.qlIndexFixing($W$9,_xll.qlInterestRateIndexFixingDate($W$9,AB647,trigger),TRUE,trigger)</f>
        <v>1.3209593339415088E-2</v>
      </c>
      <c r="AH647" s="52">
        <f t="shared" si="58"/>
        <v>-0.67989808696706022</v>
      </c>
      <c r="AI647" s="52">
        <f t="shared" si="59"/>
        <v>1.0051736310974364</v>
      </c>
      <c r="BG647" s="102">
        <f>_xll.qlCalendarAdvance(calendar,BG646,"1D",,,trigger)</f>
        <v>43196</v>
      </c>
      <c r="BH647" s="71">
        <f>_xll.qlTenorBasisForwardRate($W$17,BG647,_xll.ohTrigger(trigger,$W$24))</f>
        <v>3.2126449589050506E-3</v>
      </c>
      <c r="BI647" s="71">
        <f>_xll.qlTenorBasisForwardRate($W$17,BG647,_xll.ohTrigger(trigger,$W$24))*_xll.qlInterpolationInterpolate($AI$1,BG647,,trigger)</f>
        <v>3.3747169531413799E-3</v>
      </c>
      <c r="BJ647" s="71">
        <f>_xll.qlIndexFixing($W$9,_xll.qlInterestRateIndexFixingDate($W$9,BG647,trigger),TRUE,trigger)</f>
        <v>3.3746922460143733E-3</v>
      </c>
      <c r="BK647" s="1">
        <f t="shared" si="62"/>
        <v>-2.4707127006633189E-8</v>
      </c>
    </row>
    <row r="648" spans="26:63" x14ac:dyDescent="0.2">
      <c r="Z648" s="1">
        <f t="shared" si="60"/>
        <v>645</v>
      </c>
      <c r="AA648" s="44" t="str">
        <f t="shared" si="61"/>
        <v>645M</v>
      </c>
      <c r="AB648" s="45">
        <f>_xll.qlCalendarAdvance(calendar,$AB$3,AA648,,,trigger)</f>
        <v>61911</v>
      </c>
      <c r="AC648" s="45">
        <f>_xll.qlInterestRateIndexMaturity($W$9,AB648,trigger)</f>
        <v>62095</v>
      </c>
      <c r="AD648" s="49">
        <f>_xll.qlTenorBasisValue($W$17,AB648,_xll.ohTrigger(trigger,$W$24))</f>
        <v>1.728074518170838E-4</v>
      </c>
      <c r="AE648" s="49">
        <f>_xll.qlTenorBasisForwardRate($W$17,AB648,_xll.ohTrigger(trigger,$W$24))</f>
        <v>1.3157179109289352E-2</v>
      </c>
      <c r="AF648" s="49">
        <f>_xll.qlTenorBasisForwardRate2($W$17,AB648,AC648,_xll.ohTrigger(trigger,$W$24))</f>
        <v>1.3157179109289352E-2</v>
      </c>
      <c r="AG648" s="49">
        <f>_xll.qlIndexFixing($W$9,_xll.qlInterestRateIndexFixingDate($W$9,AB648,trigger),TRUE,trigger)</f>
        <v>1.324385256439153E-2</v>
      </c>
      <c r="AH648" s="52">
        <f t="shared" si="58"/>
        <v>-0.8667345510217882</v>
      </c>
      <c r="AI648" s="52">
        <f t="shared" si="59"/>
        <v>1.0065875408689227</v>
      </c>
      <c r="BG648" s="102">
        <f>_xll.qlCalendarAdvance(calendar,BG647,"1D",,,trigger)</f>
        <v>43199</v>
      </c>
      <c r="BH648" s="71">
        <f>_xll.qlTenorBasisForwardRate($W$17,BG648,_xll.ohTrigger(trigger,$W$24))</f>
        <v>3.2268444420506734E-3</v>
      </c>
      <c r="BI648" s="71">
        <f>_xll.qlTenorBasisForwardRate($W$17,BG648,_xll.ohTrigger(trigger,$W$24))*_xll.qlInterpolationInterpolate($AI$1,BG648,,trigger)</f>
        <v>3.3893342292114544E-3</v>
      </c>
      <c r="BJ648" s="71">
        <f>_xll.qlIndexFixing($W$9,_xll.qlInterestRateIndexFixingDate($W$9,BG648,trigger),TRUE,trigger)</f>
        <v>3.3896426215727304E-3</v>
      </c>
      <c r="BK648" s="1">
        <f t="shared" si="62"/>
        <v>3.0839236127592692E-7</v>
      </c>
    </row>
    <row r="649" spans="26:63" x14ac:dyDescent="0.2">
      <c r="Z649" s="1">
        <f t="shared" si="60"/>
        <v>646</v>
      </c>
      <c r="AA649" s="44" t="str">
        <f t="shared" si="61"/>
        <v>646M</v>
      </c>
      <c r="AB649" s="45">
        <f>_xll.qlCalendarAdvance(calendar,$AB$3,AA649,,,trigger)</f>
        <v>61942</v>
      </c>
      <c r="AC649" s="45">
        <f>_xll.qlInterestRateIndexMaturity($W$9,AB649,trigger)</f>
        <v>62127</v>
      </c>
      <c r="AD649" s="49">
        <f>_xll.qlTenorBasisValue($W$17,AB649,_xll.ohTrigger(trigger,$W$24))</f>
        <v>1.7278268241098581E-4</v>
      </c>
      <c r="AE649" s="49">
        <f>_xll.qlTenorBasisForwardRate($W$17,AB649,_xll.ohTrigger(trigger,$W$24))</f>
        <v>1.3173625709357583E-2</v>
      </c>
      <c r="AF649" s="49">
        <f>_xll.qlTenorBasisForwardRate2($W$17,AB649,AC649,_xll.ohTrigger(trigger,$W$24))</f>
        <v>1.3173625709357583E-2</v>
      </c>
      <c r="AG649" s="49">
        <f>_xll.qlIndexFixing($W$9,_xll.qlInterestRateIndexFixingDate($W$9,AB649,trigger),TRUE,trigger)</f>
        <v>1.3279962624498971E-2</v>
      </c>
      <c r="AH649" s="52">
        <f t="shared" si="58"/>
        <v>-1.063369151413883</v>
      </c>
      <c r="AI649" s="52">
        <f t="shared" si="59"/>
        <v>1.0080719550932629</v>
      </c>
      <c r="BG649" s="102">
        <f>_xll.qlCalendarAdvance(calendar,BG648,"1D",,,trigger)</f>
        <v>43200</v>
      </c>
      <c r="BH649" s="71">
        <f>_xll.qlTenorBasisForwardRate($W$17,BG649,_xll.ohTrigger(trigger,$W$24))</f>
        <v>3.2340246768962745E-3</v>
      </c>
      <c r="BI649" s="71">
        <f>_xll.qlTenorBasisForwardRate($W$17,BG649,_xll.ohTrigger(trigger,$W$24))*_xll.qlInterpolationInterpolate($AI$1,BG649,,trigger)</f>
        <v>3.3967762929656541E-3</v>
      </c>
      <c r="BJ649" s="71">
        <f>_xll.qlIndexFixing($W$9,_xll.qlInterestRateIndexFixingDate($W$9,BG649,trigger),TRUE,trigger)</f>
        <v>3.3971212797686248E-3</v>
      </c>
      <c r="BK649" s="1">
        <f t="shared" si="62"/>
        <v>3.4498680297071274E-7</v>
      </c>
    </row>
    <row r="650" spans="26:63" x14ac:dyDescent="0.2">
      <c r="Z650" s="1">
        <f t="shared" si="60"/>
        <v>647</v>
      </c>
      <c r="AA650" s="44" t="str">
        <f t="shared" si="61"/>
        <v>647M</v>
      </c>
      <c r="AB650" s="45">
        <f>_xll.qlCalendarAdvance(calendar,$AB$3,AA650,,,trigger)</f>
        <v>61973</v>
      </c>
      <c r="AC650" s="45">
        <f>_xll.qlInterestRateIndexMaturity($W$9,AB650,trigger)</f>
        <v>62155</v>
      </c>
      <c r="AD650" s="49">
        <f>_xll.qlTenorBasisValue($W$17,AB650,_xll.ohTrigger(trigger,$W$24))</f>
        <v>1.727582767618336E-4</v>
      </c>
      <c r="AE650" s="49">
        <f>_xll.qlTenorBasisForwardRate($W$17,AB650,_xll.ohTrigger(trigger,$W$24))</f>
        <v>1.3187930462792919E-2</v>
      </c>
      <c r="AF650" s="49">
        <f>_xll.qlTenorBasisForwardRate2($W$17,AB650,AC650,_xll.ohTrigger(trigger,$W$24))</f>
        <v>1.3187930462792919E-2</v>
      </c>
      <c r="AG650" s="49">
        <f>_xll.qlIndexFixing($W$9,_xll.qlInterestRateIndexFixingDate($W$9,AB650,trigger),TRUE,trigger)</f>
        <v>1.3312411776834608E-2</v>
      </c>
      <c r="AH650" s="52">
        <f t="shared" si="58"/>
        <v>-1.2448131404168943</v>
      </c>
      <c r="AI650" s="52">
        <f t="shared" si="59"/>
        <v>1.0094390332427736</v>
      </c>
      <c r="BG650" s="102">
        <f>_xll.qlCalendarAdvance(calendar,BG649,"1D",,,trigger)</f>
        <v>43201</v>
      </c>
      <c r="BH650" s="71">
        <f>_xll.qlTenorBasisForwardRate($W$17,BG650,_xll.ohTrigger(trigger,$W$24))</f>
        <v>3.241208801216847E-3</v>
      </c>
      <c r="BI650" s="71">
        <f>_xll.qlTenorBasisForwardRate($W$17,BG650,_xll.ohTrigger(trigger,$W$24))*_xll.qlInterpolationInterpolate($AI$1,BG650,,trigger)</f>
        <v>3.4042219989393351E-3</v>
      </c>
      <c r="BJ650" s="71">
        <f>_xll.qlIndexFixing($W$9,_xll.qlInterestRateIndexFixingDate($W$9,BG650,trigger),TRUE,trigger)</f>
        <v>3.4045994237847823E-3</v>
      </c>
      <c r="BK650" s="1">
        <f t="shared" si="62"/>
        <v>3.774248454472065E-7</v>
      </c>
    </row>
    <row r="651" spans="26:63" x14ac:dyDescent="0.2">
      <c r="Z651" s="1">
        <f t="shared" si="60"/>
        <v>648</v>
      </c>
      <c r="AA651" s="44" t="str">
        <f t="shared" si="61"/>
        <v>648M</v>
      </c>
      <c r="AB651" s="45">
        <f>_xll.qlCalendarAdvance(calendar,$AB$3,AA651,,,trigger)</f>
        <v>62003</v>
      </c>
      <c r="AC651" s="45">
        <f>_xll.qlInterestRateIndexMaturity($W$9,AB651,trigger)</f>
        <v>62185</v>
      </c>
      <c r="AD651" s="49">
        <f>_xll.qlTenorBasisValue($W$17,AB651,_xll.ohTrigger(trigger,$W$24))</f>
        <v>1.7273499976896501E-4</v>
      </c>
      <c r="AE651" s="49">
        <f>_xll.qlTenorBasisForwardRate($W$17,AB651,_xll.ohTrigger(trigger,$W$24))</f>
        <v>1.32030421693555E-2</v>
      </c>
      <c r="AF651" s="49">
        <f>_xll.qlTenorBasisForwardRate2($W$17,AB651,AC651,_xll.ohTrigger(trigger,$W$24))</f>
        <v>1.32030421693555E-2</v>
      </c>
      <c r="AG651" s="49">
        <f>_xll.qlIndexFixing($W$9,_xll.qlInterestRateIndexFixingDate($W$9,AB651,trigger),TRUE,trigger)</f>
        <v>1.3345700863206461E-2</v>
      </c>
      <c r="AH651" s="52">
        <f t="shared" si="58"/>
        <v>-1.4265869385096144</v>
      </c>
      <c r="AI651" s="52">
        <f t="shared" si="59"/>
        <v>1.0108049866099855</v>
      </c>
      <c r="BG651" s="102">
        <f>_xll.qlCalendarAdvance(calendar,BG650,"1D",,,trigger)</f>
        <v>43202</v>
      </c>
      <c r="BH651" s="71">
        <f>_xll.qlTenorBasisForwardRate($W$17,BG651,_xll.ohTrigger(trigger,$W$24))</f>
        <v>3.2483967957360077E-3</v>
      </c>
      <c r="BI651" s="71">
        <f>_xll.qlTenorBasisForwardRate($W$17,BG651,_xll.ohTrigger(trigger,$W$24))*_xll.qlInterpolationInterpolate($AI$1,BG651,,trigger)</f>
        <v>3.4116713265273731E-3</v>
      </c>
      <c r="BJ651" s="71">
        <f>_xll.qlIndexFixing($W$9,_xll.qlInterestRateIndexFixingDate($W$9,BG651,trigger),TRUE,trigger)</f>
        <v>3.4120770608980053E-3</v>
      </c>
      <c r="BK651" s="1">
        <f t="shared" si="62"/>
        <v>4.0573437063221029E-7</v>
      </c>
    </row>
    <row r="652" spans="26:63" x14ac:dyDescent="0.2">
      <c r="Z652" s="1">
        <f t="shared" si="60"/>
        <v>649</v>
      </c>
      <c r="AA652" s="44" t="str">
        <f t="shared" si="61"/>
        <v>649M</v>
      </c>
      <c r="AB652" s="45">
        <f>_xll.qlCalendarAdvance(calendar,$AB$3,AA652,,,trigger)</f>
        <v>62036</v>
      </c>
      <c r="AC652" s="45">
        <f>_xll.qlInterestRateIndexMaturity($W$9,AB652,trigger)</f>
        <v>62218</v>
      </c>
      <c r="AD652" s="49">
        <f>_xll.qlTenorBasisValue($W$17,AB652,_xll.ohTrigger(trigger,$W$24))</f>
        <v>1.7270977722025767E-4</v>
      </c>
      <c r="AE652" s="49">
        <f>_xll.qlTenorBasisForwardRate($W$17,AB652,_xll.ohTrigger(trigger,$W$24))</f>
        <v>1.321947597714526E-2</v>
      </c>
      <c r="AF652" s="49">
        <f>_xll.qlTenorBasisForwardRate2($W$17,AB652,AC652,_xll.ohTrigger(trigger,$W$24))</f>
        <v>1.321947597714526E-2</v>
      </c>
      <c r="AG652" s="49">
        <f>_xll.qlIndexFixing($W$9,_xll.qlInterestRateIndexFixingDate($W$9,AB652,trigger),TRUE,trigger)</f>
        <v>1.3381810008538293E-2</v>
      </c>
      <c r="AH652" s="52">
        <f t="shared" si="58"/>
        <v>-1.6233403139303235</v>
      </c>
      <c r="AI652" s="52">
        <f t="shared" si="59"/>
        <v>1.0122799142472581</v>
      </c>
      <c r="BG652" s="102">
        <f>_xll.qlCalendarAdvance(calendar,BG651,"1D",,,trigger)</f>
        <v>43203</v>
      </c>
      <c r="BH652" s="71">
        <f>_xll.qlTenorBasisForwardRate($W$17,BG652,_xll.ohTrigger(trigger,$W$24))</f>
        <v>3.2629306922138512E-3</v>
      </c>
      <c r="BI652" s="71">
        <f>_xll.qlTenorBasisForwardRate($W$17,BG652,_xll.ohTrigger(trigger,$W$24))*_xll.qlInterpolationInterpolate($AI$1,BG652,,trigger)</f>
        <v>3.4268351140677622E-3</v>
      </c>
      <c r="BJ652" s="71">
        <f>_xll.qlIndexFixing($W$9,_xll.qlInterestRateIndexFixingDate($W$9,BG652,trigger),TRUE,trigger)</f>
        <v>3.4270352086048037E-3</v>
      </c>
      <c r="BK652" s="1">
        <f t="shared" si="62"/>
        <v>2.000945370415029E-7</v>
      </c>
    </row>
    <row r="653" spans="26:63" x14ac:dyDescent="0.2">
      <c r="Z653" s="1">
        <f t="shared" si="60"/>
        <v>650</v>
      </c>
      <c r="AA653" s="44" t="str">
        <f t="shared" si="61"/>
        <v>650M</v>
      </c>
      <c r="AB653" s="45">
        <f>_xll.qlCalendarAdvance(calendar,$AB$3,AA653,,,trigger)</f>
        <v>62064</v>
      </c>
      <c r="AC653" s="45">
        <f>_xll.qlInterestRateIndexMaturity($W$9,AB653,trigger)</f>
        <v>62246</v>
      </c>
      <c r="AD653" s="49">
        <f>_xll.qlTenorBasisValue($W$17,AB653,_xll.ohTrigger(trigger,$W$24))</f>
        <v>1.7268868576252258E-4</v>
      </c>
      <c r="AE653" s="49">
        <f>_xll.qlTenorBasisForwardRate($W$17,AB653,_xll.ohTrigger(trigger,$W$24))</f>
        <v>1.3233263078654946E-2</v>
      </c>
      <c r="AF653" s="49">
        <f>_xll.qlTenorBasisForwardRate2($W$17,AB653,AC653,_xll.ohTrigger(trigger,$W$24))</f>
        <v>1.3233263078654946E-2</v>
      </c>
      <c r="AG653" s="49">
        <f>_xll.qlIndexFixing($W$9,_xll.qlInterestRateIndexFixingDate($W$9,AB653,trigger),TRUE,trigger)</f>
        <v>1.3412026482411205E-2</v>
      </c>
      <c r="AH653" s="52">
        <f t="shared" si="58"/>
        <v>-1.7876340375625952</v>
      </c>
      <c r="AI653" s="52">
        <f t="shared" si="59"/>
        <v>1.0135086412696352</v>
      </c>
      <c r="BG653" s="102">
        <f>_xll.qlCalendarAdvance(calendar,BG652,"1D",,,trigger)</f>
        <v>43206</v>
      </c>
      <c r="BH653" s="71">
        <f>_xll.qlTenorBasisForwardRate($W$17,BG653,_xll.ohTrigger(trigger,$W$24))</f>
        <v>3.2771870899218425E-3</v>
      </c>
      <c r="BI653" s="71">
        <f>_xll.qlTenorBasisForwardRate($W$17,BG653,_xll.ohTrigger(trigger,$W$24))*_xll.qlInterpolationInterpolate($AI$1,BG653,,trigger)</f>
        <v>3.4415044406372881E-3</v>
      </c>
      <c r="BJ653" s="71">
        <f>_xll.qlIndexFixing($W$9,_xll.qlInterestRateIndexFixingDate($W$9,BG653,trigger),TRUE,trigger)</f>
        <v>3.441982691198016E-3</v>
      </c>
      <c r="BK653" s="1">
        <f t="shared" si="62"/>
        <v>4.7825056072791847E-7</v>
      </c>
    </row>
    <row r="654" spans="26:63" x14ac:dyDescent="0.2">
      <c r="Z654" s="1">
        <f t="shared" si="60"/>
        <v>651</v>
      </c>
      <c r="AA654" s="44" t="str">
        <f t="shared" si="61"/>
        <v>651M</v>
      </c>
      <c r="AB654" s="45">
        <f>_xll.qlCalendarAdvance(calendar,$AB$3,AA654,,,trigger)</f>
        <v>62095</v>
      </c>
      <c r="AC654" s="45">
        <f>_xll.qlInterestRateIndexMaturity($W$9,AB654,trigger)</f>
        <v>62276</v>
      </c>
      <c r="AD654" s="49">
        <f>_xll.qlTenorBasisValue($W$17,AB654,_xll.ohTrigger(trigger,$W$24))</f>
        <v>1.7266566116660303E-4</v>
      </c>
      <c r="AE654" s="49">
        <f>_xll.qlTenorBasisForwardRate($W$17,AB654,_xll.ohTrigger(trigger,$W$24))</f>
        <v>1.3247875567331455E-2</v>
      </c>
      <c r="AF654" s="49">
        <f>_xll.qlTenorBasisForwardRate2($W$17,AB654,AC654,_xll.ohTrigger(trigger,$W$24))</f>
        <v>1.3247875567331455E-2</v>
      </c>
      <c r="AG654" s="49">
        <f>_xll.qlIndexFixing($W$9,_xll.qlInterestRateIndexFixingDate($W$9,AB654,trigger),TRUE,trigger)</f>
        <v>1.3444253844923057E-2</v>
      </c>
      <c r="AH654" s="52">
        <f t="shared" si="58"/>
        <v>-1.9637827759160127</v>
      </c>
      <c r="AI654" s="52">
        <f t="shared" si="59"/>
        <v>1.0148233787820184</v>
      </c>
      <c r="BG654" s="102">
        <f>_xll.qlCalendarAdvance(calendar,BG653,"1D",,,trigger)</f>
        <v>43207</v>
      </c>
      <c r="BH654" s="71">
        <f>_xll.qlTenorBasisForwardRate($W$17,BG654,_xll.ohTrigger(trigger,$W$24))</f>
        <v>3.2843941459448538E-3</v>
      </c>
      <c r="BI654" s="71">
        <f>_xll.qlTenorBasisForwardRate($W$17,BG654,_xll.ohTrigger(trigger,$W$24))*_xll.qlInterpolationInterpolate($AI$1,BG654,,trigger)</f>
        <v>3.4489715669429244E-3</v>
      </c>
      <c r="BJ654" s="71">
        <f>_xll.qlIndexFixing($W$9,_xll.qlInterestRateIndexFixingDate($W$9,BG654,trigger),TRUE,trigger)</f>
        <v>3.4494579082833448E-3</v>
      </c>
      <c r="BK654" s="1">
        <f t="shared" si="62"/>
        <v>4.8634134042040145E-7</v>
      </c>
    </row>
    <row r="655" spans="26:63" x14ac:dyDescent="0.2">
      <c r="Z655" s="1">
        <f t="shared" si="60"/>
        <v>652</v>
      </c>
      <c r="AA655" s="44" t="str">
        <f t="shared" si="61"/>
        <v>652M</v>
      </c>
      <c r="AB655" s="45">
        <f>_xll.qlCalendarAdvance(calendar,$AB$3,AA655,,,trigger)</f>
        <v>62127</v>
      </c>
      <c r="AC655" s="45">
        <f>_xll.qlInterestRateIndexMaturity($W$9,AB655,trigger)</f>
        <v>62309</v>
      </c>
      <c r="AD655" s="49">
        <f>_xll.qlTenorBasisValue($W$17,AB655,_xll.ohTrigger(trigger,$W$24))</f>
        <v>1.7264224878839259E-4</v>
      </c>
      <c r="AE655" s="49">
        <f>_xll.qlTenorBasisForwardRate($W$17,AB655,_xll.ohTrigger(trigger,$W$24))</f>
        <v>1.3263751536958881E-2</v>
      </c>
      <c r="AF655" s="49">
        <f>_xll.qlTenorBasisForwardRate2($W$17,AB655,AC655,_xll.ohTrigger(trigger,$W$24))</f>
        <v>1.3263751536958881E-2</v>
      </c>
      <c r="AG655" s="49">
        <f>_xll.qlIndexFixing($W$9,_xll.qlInterestRateIndexFixingDate($W$9,AB655,trigger),TRUE,trigger)</f>
        <v>1.3478582252496721E-2</v>
      </c>
      <c r="AH655" s="52">
        <f t="shared" si="58"/>
        <v>-2.1483071553783999</v>
      </c>
      <c r="AI655" s="52">
        <f t="shared" si="59"/>
        <v>1.0161968289996404</v>
      </c>
      <c r="BG655" s="102">
        <f>_xll.qlCalendarAdvance(calendar,BG654,"1D",,,trigger)</f>
        <v>43208</v>
      </c>
      <c r="BH655" s="71">
        <f>_xll.qlTenorBasisForwardRate($W$17,BG655,_xll.ohTrigger(trigger,$W$24))</f>
        <v>3.2916049563045976E-3</v>
      </c>
      <c r="BI655" s="71">
        <f>_xll.qlTenorBasisForwardRate($W$17,BG655,_xll.ohTrigger(trigger,$W$24))*_xll.qlInterpolationInterpolate($AI$1,BG655,,trigger)</f>
        <v>3.4564421910683748E-3</v>
      </c>
      <c r="BJ655" s="71">
        <f>_xll.qlIndexFixing($W$9,_xll.qlInterestRateIndexFixingDate($W$9,BG655,trigger),TRUE,trigger)</f>
        <v>3.4569326653244303E-3</v>
      </c>
      <c r="BK655" s="1">
        <f t="shared" si="62"/>
        <v>4.9047425605555986E-7</v>
      </c>
    </row>
    <row r="656" spans="26:63" x14ac:dyDescent="0.2">
      <c r="Z656" s="1">
        <f t="shared" si="60"/>
        <v>653</v>
      </c>
      <c r="AA656" s="44" t="str">
        <f t="shared" si="61"/>
        <v>653M</v>
      </c>
      <c r="AB656" s="45">
        <f>_xll.qlCalendarAdvance(calendar,$AB$3,AA656,,,trigger)</f>
        <v>62155</v>
      </c>
      <c r="AC656" s="45">
        <f>_xll.qlInterestRateIndexMaturity($W$9,AB656,trigger)</f>
        <v>62339</v>
      </c>
      <c r="AD656" s="49">
        <f>_xll.qlTenorBasisValue($W$17,AB656,_xll.ohTrigger(trigger,$W$24))</f>
        <v>1.7262205454420031E-4</v>
      </c>
      <c r="AE656" s="49">
        <f>_xll.qlTenorBasisForwardRate($W$17,AB656,_xll.ohTrigger(trigger,$W$24))</f>
        <v>1.3278018009201326E-2</v>
      </c>
      <c r="AF656" s="49">
        <f>_xll.qlTenorBasisForwardRate2($W$17,AB656,AC656,_xll.ohTrigger(trigger,$W$24))</f>
        <v>1.3278018009201326E-2</v>
      </c>
      <c r="AG656" s="49">
        <f>_xll.qlIndexFixing($W$9,_xll.qlInterestRateIndexFixingDate($W$9,AB656,trigger),TRUE,trigger)</f>
        <v>1.3509035817134335E-2</v>
      </c>
      <c r="AH656" s="52">
        <f t="shared" si="58"/>
        <v>-2.310178079330087</v>
      </c>
      <c r="AI656" s="52">
        <f t="shared" si="59"/>
        <v>1.0173985159361072</v>
      </c>
      <c r="BG656" s="102">
        <f>_xll.qlCalendarAdvance(calendar,BG655,"1D",,,trigger)</f>
        <v>43209</v>
      </c>
      <c r="BH656" s="71">
        <f>_xll.qlTenorBasisForwardRate($W$17,BG656,_xll.ohTrigger(trigger,$W$24))</f>
        <v>3.2988195016565472E-3</v>
      </c>
      <c r="BI656" s="71">
        <f>_xll.qlTenorBasisForwardRate($W$17,BG656,_xll.ohTrigger(trigger,$W$24))*_xll.qlInterpolationInterpolate($AI$1,BG656,,trigger)</f>
        <v>3.4639162923536244E-3</v>
      </c>
      <c r="BJ656" s="71">
        <f>_xll.qlIndexFixing($W$9,_xll.qlInterestRateIndexFixingDate($W$9,BG656,trigger),TRUE,trigger)</f>
        <v>3.4644069706638893E-3</v>
      </c>
      <c r="BK656" s="1">
        <f t="shared" si="62"/>
        <v>4.9067831026485334E-7</v>
      </c>
    </row>
    <row r="657" spans="26:63" x14ac:dyDescent="0.2">
      <c r="Z657" s="1">
        <f t="shared" si="60"/>
        <v>654</v>
      </c>
      <c r="AA657" s="44" t="str">
        <f t="shared" si="61"/>
        <v>654M</v>
      </c>
      <c r="AB657" s="45">
        <f>_xll.qlCalendarAdvance(calendar,$AB$3,AA657,,,trigger)</f>
        <v>62185</v>
      </c>
      <c r="AC657" s="45">
        <f>_xll.qlInterestRateIndexMaturity($W$9,AB657,trigger)</f>
        <v>62368</v>
      </c>
      <c r="AD657" s="49">
        <f>_xll.qlTenorBasisValue($W$17,AB657,_xll.ohTrigger(trigger,$W$24))</f>
        <v>1.7260071561020729E-4</v>
      </c>
      <c r="AE657" s="49">
        <f>_xll.qlTenorBasisForwardRate($W$17,AB657,_xll.ohTrigger(trigger,$W$24))</f>
        <v>1.3291634323494362E-2</v>
      </c>
      <c r="AF657" s="49">
        <f>_xll.qlTenorBasisForwardRate2($W$17,AB657,AC657,_xll.ohTrigger(trigger,$W$24))</f>
        <v>1.3291634323494362E-2</v>
      </c>
      <c r="AG657" s="49">
        <f>_xll.qlIndexFixing($W$9,_xll.qlInterestRateIndexFixingDate($W$9,AB657,trigger),TRUE,trigger)</f>
        <v>1.3538831464064345E-2</v>
      </c>
      <c r="AH657" s="52">
        <f t="shared" si="58"/>
        <v>-2.4719714056998381</v>
      </c>
      <c r="AI657" s="52">
        <f t="shared" si="59"/>
        <v>1.0185979492478991</v>
      </c>
      <c r="BG657" s="102">
        <f>_xll.qlCalendarAdvance(calendar,BG656,"1D",,,trigger)</f>
        <v>43210</v>
      </c>
      <c r="BH657" s="71">
        <f>_xll.qlTenorBasisForwardRate($W$17,BG657,_xll.ohTrigger(trigger,$W$24))</f>
        <v>3.3134031403504673E-3</v>
      </c>
      <c r="BI657" s="71">
        <f>_xll.qlTenorBasisForwardRate($W$17,BG657,_xll.ohTrigger(trigger,$W$24))*_xll.qlInterpolationInterpolate($AI$1,BG657,,trigger)</f>
        <v>3.4791276174684291E-3</v>
      </c>
      <c r="BJ657" s="71">
        <f>_xll.qlIndexFixing($W$9,_xll.qlInterestRateIndexFixingDate($W$9,BG657,trigger),TRUE,trigger)</f>
        <v>3.4793563315261337E-3</v>
      </c>
      <c r="BK657" s="1">
        <f t="shared" si="62"/>
        <v>2.2871405770457862E-7</v>
      </c>
    </row>
    <row r="658" spans="26:63" x14ac:dyDescent="0.2">
      <c r="Z658" s="1">
        <f t="shared" si="60"/>
        <v>655</v>
      </c>
      <c r="AA658" s="44" t="str">
        <f t="shared" si="61"/>
        <v>655M</v>
      </c>
      <c r="AB658" s="45">
        <f>_xll.qlCalendarAdvance(calendar,$AB$3,AA658,,,trigger)</f>
        <v>62215</v>
      </c>
      <c r="AC658" s="45">
        <f>_xll.qlInterestRateIndexMaturity($W$9,AB658,trigger)</f>
        <v>62400</v>
      </c>
      <c r="AD658" s="49">
        <f>_xll.qlTenorBasisValue($W$17,AB658,_xll.ohTrigger(trigger,$W$24))</f>
        <v>1.7257968046613173E-4</v>
      </c>
      <c r="AE658" s="49">
        <f>_xll.qlTenorBasisForwardRate($W$17,AB658,_xll.ohTrigger(trigger,$W$24))</f>
        <v>1.3306501621204291E-2</v>
      </c>
      <c r="AF658" s="49">
        <f>_xll.qlTenorBasisForwardRate2($W$17,AB658,AC658,_xll.ohTrigger(trigger,$W$24))</f>
        <v>1.3306501621204291E-2</v>
      </c>
      <c r="AG658" s="49">
        <f>_xll.qlIndexFixing($W$9,_xll.qlInterestRateIndexFixingDate($W$9,AB658,trigger),TRUE,trigger)</f>
        <v>1.3569961763881512E-2</v>
      </c>
      <c r="AH658" s="52">
        <f t="shared" si="58"/>
        <v>-2.6346014267722082</v>
      </c>
      <c r="AI658" s="52">
        <f t="shared" si="59"/>
        <v>1.0197993544943014</v>
      </c>
      <c r="BG658" s="102">
        <f>_xll.qlCalendarAdvance(calendar,BG657,"1D",,,trigger)</f>
        <v>43213</v>
      </c>
      <c r="BH658" s="71">
        <f>_xll.qlTenorBasisForwardRate($W$17,BG658,_xll.ohTrigger(trigger,$W$24))</f>
        <v>3.3277146457883753E-3</v>
      </c>
      <c r="BI658" s="71">
        <f>_xll.qlTenorBasisForwardRate($W$17,BG658,_xll.ohTrigger(trigger,$W$24))*_xll.qlInterpolationInterpolate($AI$1,BG658,,trigger)</f>
        <v>3.4938470556529991E-3</v>
      </c>
      <c r="BJ658" s="71">
        <f>_xll.qlIndexFixing($W$9,_xll.qlInterestRateIndexFixingDate($W$9,BG658,trigger),TRUE,trigger)</f>
        <v>3.4942998471693769E-3</v>
      </c>
      <c r="BK658" s="1">
        <f t="shared" si="62"/>
        <v>4.5279151637779222E-7</v>
      </c>
    </row>
    <row r="659" spans="26:63" x14ac:dyDescent="0.2">
      <c r="Z659" s="1">
        <f t="shared" si="60"/>
        <v>656</v>
      </c>
      <c r="AA659" s="44" t="str">
        <f t="shared" si="61"/>
        <v>656M</v>
      </c>
      <c r="AB659" s="45">
        <f>_xll.qlCalendarAdvance(calendar,$AB$3,AA659,,,trigger)</f>
        <v>62246</v>
      </c>
      <c r="AC659" s="45">
        <f>_xll.qlInterestRateIndexMaturity($W$9,AB659,trigger)</f>
        <v>62429</v>
      </c>
      <c r="AD659" s="49">
        <f>_xll.qlTenorBasisValue($W$17,AB659,_xll.ohTrigger(trigger,$W$24))</f>
        <v>1.725582587624464E-4</v>
      </c>
      <c r="AE659" s="49">
        <f>_xll.qlTenorBasisForwardRate($W$17,AB659,_xll.ohTrigger(trigger,$W$24))</f>
        <v>1.3319758448373811E-2</v>
      </c>
      <c r="AF659" s="49">
        <f>_xll.qlTenorBasisForwardRate2($W$17,AB659,AC659,_xll.ohTrigger(trigger,$W$24))</f>
        <v>1.3319758448373811E-2</v>
      </c>
      <c r="AG659" s="49">
        <f>_xll.qlIndexFixing($W$9,_xll.qlInterestRateIndexFixingDate($W$9,AB659,trigger),TRUE,trigger)</f>
        <v>1.3597890621135186E-2</v>
      </c>
      <c r="AH659" s="52">
        <f t="shared" si="58"/>
        <v>-2.7813217276137503</v>
      </c>
      <c r="AI659" s="52">
        <f t="shared" si="59"/>
        <v>1.0208811724206104</v>
      </c>
      <c r="BG659" s="102">
        <f>_xll.qlCalendarAdvance(calendar,BG658,"1D",,,trigger)</f>
        <v>43214</v>
      </c>
      <c r="BH659" s="71">
        <f>_xll.qlTenorBasisForwardRate($W$17,BG659,_xll.ohTrigger(trigger,$W$24))</f>
        <v>3.3349475756167799E-3</v>
      </c>
      <c r="BI659" s="71">
        <f>_xll.qlTenorBasisForwardRate($W$17,BG659,_xll.ohTrigger(trigger,$W$24))*_xll.qlInterpolationInterpolate($AI$1,BG659,,trigger)</f>
        <v>3.5013382325880847E-3</v>
      </c>
      <c r="BJ659" s="71">
        <f>_xll.qlIndexFixing($W$9,_xll.qlInterestRateIndexFixingDate($W$9,BG659,trigger),TRUE,trigger)</f>
        <v>3.5017720244554739E-3</v>
      </c>
      <c r="BK659" s="1">
        <f t="shared" si="62"/>
        <v>4.3379186738913902E-7</v>
      </c>
    </row>
    <row r="660" spans="26:63" x14ac:dyDescent="0.2">
      <c r="Z660" s="1">
        <f t="shared" si="60"/>
        <v>657</v>
      </c>
      <c r="AA660" s="44" t="str">
        <f t="shared" si="61"/>
        <v>657M</v>
      </c>
      <c r="AB660" s="45">
        <f>_xll.qlCalendarAdvance(calendar,$AB$3,AA660,,,trigger)</f>
        <v>62276</v>
      </c>
      <c r="AC660" s="45">
        <f>_xll.qlInterestRateIndexMaturity($W$9,AB660,trigger)</f>
        <v>62460</v>
      </c>
      <c r="AD660" s="49">
        <f>_xll.qlTenorBasisValue($W$17,AB660,_xll.ohTrigger(trigger,$W$24))</f>
        <v>1.7253782821580689E-4</v>
      </c>
      <c r="AE660" s="49">
        <f>_xll.qlTenorBasisForwardRate($W$17,AB660,_xll.ohTrigger(trigger,$W$24))</f>
        <v>1.3333792474141778E-2</v>
      </c>
      <c r="AF660" s="49">
        <f>_xll.qlTenorBasisForwardRate2($W$17,AB660,AC660,_xll.ohTrigger(trigger,$W$24))</f>
        <v>1.3333792474141778E-2</v>
      </c>
      <c r="AG660" s="49">
        <f>_xll.qlIndexFixing($W$9,_xll.qlInterestRateIndexFixingDate($W$9,AB660,trigger),TRUE,trigger)</f>
        <v>1.3625737921581433E-2</v>
      </c>
      <c r="AH660" s="52">
        <f t="shared" si="58"/>
        <v>-2.9194544743965483</v>
      </c>
      <c r="AI660" s="52">
        <f t="shared" si="59"/>
        <v>1.0218951545860508</v>
      </c>
      <c r="BG660" s="102">
        <f>_xll.qlCalendarAdvance(calendar,BG659,"1D",,,trigger)</f>
        <v>43215</v>
      </c>
      <c r="BH660" s="71">
        <f>_xll.qlTenorBasisForwardRate($W$17,BG660,_xll.ohTrigger(trigger,$W$24))</f>
        <v>3.342184124175418E-3</v>
      </c>
      <c r="BI660" s="71">
        <f>_xll.qlTenorBasisForwardRate($W$17,BG660,_xll.ohTrigger(trigger,$W$24))*_xll.qlInterpolationInterpolate($AI$1,BG660,,trigger)</f>
        <v>3.5088327625684874E-3</v>
      </c>
      <c r="BJ660" s="71">
        <f>_xll.qlIndexFixing($W$9,_xll.qlInterestRateIndexFixingDate($W$9,BG660,trigger),TRUE,trigger)</f>
        <v>3.509243803286531E-3</v>
      </c>
      <c r="BK660" s="1">
        <f t="shared" si="62"/>
        <v>4.1104071804359474E-7</v>
      </c>
    </row>
    <row r="661" spans="26:63" x14ac:dyDescent="0.2">
      <c r="Z661" s="1">
        <f t="shared" si="60"/>
        <v>658</v>
      </c>
      <c r="AA661" s="44" t="str">
        <f t="shared" si="61"/>
        <v>658M</v>
      </c>
      <c r="AB661" s="45">
        <f>_xll.qlCalendarAdvance(calendar,$AB$3,AA661,,,trigger)</f>
        <v>62309</v>
      </c>
      <c r="AC661" s="45">
        <f>_xll.qlInterestRateIndexMaturity($W$9,AB661,trigger)</f>
        <v>62493</v>
      </c>
      <c r="AD661" s="49">
        <f>_xll.qlTenorBasisValue($W$17,AB661,_xll.ohTrigger(trigger,$W$24))</f>
        <v>1.725156905795771E-4</v>
      </c>
      <c r="AE661" s="49">
        <f>_xll.qlTenorBasisForwardRate($W$17,AB661,_xll.ohTrigger(trigger,$W$24))</f>
        <v>1.3348507896987688E-2</v>
      </c>
      <c r="AF661" s="49">
        <f>_xll.qlTenorBasisForwardRate2($W$17,AB661,AC661,_xll.ohTrigger(trigger,$W$24))</f>
        <v>1.3348507896987688E-2</v>
      </c>
      <c r="AG661" s="49">
        <f>_xll.qlIndexFixing($W$9,_xll.qlInterestRateIndexFixingDate($W$9,AB661,trigger),TRUE,trigger)</f>
        <v>1.3654224223325847E-2</v>
      </c>
      <c r="AH661" s="52">
        <f t="shared" si="58"/>
        <v>-3.0571632633815891</v>
      </c>
      <c r="AI661" s="52">
        <f t="shared" si="59"/>
        <v>1.0229026591359436</v>
      </c>
      <c r="BG661" s="102">
        <f>_xll.qlCalendarAdvance(calendar,BG660,"1D",,,trigger)</f>
        <v>43216</v>
      </c>
      <c r="BH661" s="71">
        <f>_xll.qlTenorBasisForwardRate($W$17,BG661,_xll.ohTrigger(trigger,$W$24))</f>
        <v>3.3494242720546793E-3</v>
      </c>
      <c r="BI661" s="71">
        <f>_xll.qlTenorBasisForwardRate($W$17,BG661,_xll.ohTrigger(trigger,$W$24))*_xll.qlInterpolationInterpolate($AI$1,BG661,,trigger)</f>
        <v>3.5163306248825895E-3</v>
      </c>
      <c r="BJ661" s="71">
        <f>_xll.qlIndexFixing($W$9,_xll.qlInterestRateIndexFixingDate($W$9,BG661,trigger),TRUE,trigger)</f>
        <v>3.5167151930701056E-3</v>
      </c>
      <c r="BK661" s="1">
        <f t="shared" si="62"/>
        <v>3.8456818751610861E-7</v>
      </c>
    </row>
    <row r="662" spans="26:63" x14ac:dyDescent="0.2">
      <c r="Z662" s="1">
        <f t="shared" si="60"/>
        <v>659</v>
      </c>
      <c r="AA662" s="44" t="str">
        <f t="shared" si="61"/>
        <v>659M</v>
      </c>
      <c r="AB662" s="45">
        <f>_xll.qlCalendarAdvance(calendar,$AB$3,AA662,,,trigger)</f>
        <v>62338</v>
      </c>
      <c r="AC662" s="45">
        <f>_xll.qlInterestRateIndexMaturity($W$9,AB662,trigger)</f>
        <v>62519</v>
      </c>
      <c r="AD662" s="49">
        <f>_xll.qlTenorBasisValue($W$17,AB662,_xll.ohTrigger(trigger,$W$24))</f>
        <v>1.7249652267068262E-4</v>
      </c>
      <c r="AE662" s="49">
        <f>_xll.qlTenorBasisForwardRate($W$17,AB662,_xll.ohTrigger(trigger,$W$24))</f>
        <v>1.3359872773981896E-2</v>
      </c>
      <c r="AF662" s="49">
        <f>_xll.qlTenorBasisForwardRate2($W$17,AB662,AC662,_xll.ohTrigger(trigger,$W$24))</f>
        <v>1.3359872773981896E-2</v>
      </c>
      <c r="AG662" s="49">
        <f>_xll.qlIndexFixing($W$9,_xll.qlInterestRateIndexFixingDate($W$9,AB662,trigger),TRUE,trigger)</f>
        <v>1.3676151287074506E-2</v>
      </c>
      <c r="AH662" s="52">
        <f t="shared" si="58"/>
        <v>-3.1627851309260975</v>
      </c>
      <c r="AI662" s="52">
        <f t="shared" si="59"/>
        <v>1.0236737668421929</v>
      </c>
      <c r="BG662" s="102">
        <f>_xll.qlCalendarAdvance(calendar,BG661,"1D",,,trigger)</f>
        <v>43217</v>
      </c>
      <c r="BH662" s="71">
        <f>_xll.qlTenorBasisForwardRate($W$17,BG662,_xll.ohTrigger(trigger,$W$24))</f>
        <v>3.3640556746981081E-3</v>
      </c>
      <c r="BI662" s="71">
        <f>_xll.qlTenorBasisForwardRate($W$17,BG662,_xll.ohTrigger(trigger,$W$24))*_xll.qlInterpolationInterpolate($AI$1,BG662,,trigger)</f>
        <v>3.5315873836952432E-3</v>
      </c>
      <c r="BJ662" s="71">
        <f>_xll.qlIndexFixing($W$9,_xll.qlInterestRateIndexFixingDate($W$9,BG662,trigger),TRUE,trigger)</f>
        <v>3.5316583647196113E-3</v>
      </c>
      <c r="BK662" s="1">
        <f t="shared" si="62"/>
        <v>7.0981024368095558E-8</v>
      </c>
    </row>
    <row r="663" spans="26:63" x14ac:dyDescent="0.2">
      <c r="Z663" s="1">
        <f t="shared" si="60"/>
        <v>660</v>
      </c>
      <c r="AA663" s="44" t="str">
        <f t="shared" si="61"/>
        <v>660M</v>
      </c>
      <c r="AB663" s="45">
        <f>_xll.qlCalendarAdvance(calendar,$AB$3,AA663,,,trigger)</f>
        <v>62368</v>
      </c>
      <c r="AC663" s="45">
        <f>_xll.qlInterestRateIndexMaturity($W$9,AB663,trigger)</f>
        <v>62550</v>
      </c>
      <c r="AD663" s="49">
        <f>_xll.qlTenorBasisValue($W$17,AB663,_xll.ohTrigger(trigger,$W$24))</f>
        <v>1.7247697166199958E-4</v>
      </c>
      <c r="AE663" s="49">
        <f>_xll.qlTenorBasisForwardRate($W$17,AB663,_xll.ohTrigger(trigger,$W$24))</f>
        <v>1.3373356794821592E-2</v>
      </c>
      <c r="AF663" s="49">
        <f>_xll.qlTenorBasisForwardRate2($W$17,AB663,AC663,_xll.ohTrigger(trigger,$W$24))</f>
        <v>1.3373356794821592E-2</v>
      </c>
      <c r="AG663" s="49">
        <f>_xll.qlIndexFixing($W$9,_xll.qlInterestRateIndexFixingDate($W$9,AB663,trigger),TRUE,trigger)</f>
        <v>1.3700362083926951E-2</v>
      </c>
      <c r="AH663" s="52">
        <f t="shared" si="58"/>
        <v>-3.2700528910535946</v>
      </c>
      <c r="AI663" s="52">
        <f t="shared" si="59"/>
        <v>1.0244519976638911</v>
      </c>
      <c r="BG663" s="102">
        <f>_xll.qlCalendarAdvance(calendar,BG662,"1D",,,trigger)</f>
        <v>43220</v>
      </c>
      <c r="BH663" s="71">
        <f>_xll.qlTenorBasisForwardRate($W$17,BG663,_xll.ohTrigger(trigger,$W$24))</f>
        <v>3.3821184591655553E-3</v>
      </c>
      <c r="BI663" s="71">
        <f>_xll.qlTenorBasisForwardRate($W$17,BG663,_xll.ohTrigger(trigger,$W$24))*_xll.qlInterpolationInterpolate($AI$1,BG663,,trigger)</f>
        <v>3.5502367936121049E-3</v>
      </c>
      <c r="BJ663" s="71">
        <f>_xll.qlIndexFixing($W$9,_xll.qlInterestRateIndexFixingDate($W$9,BG663,trigger),TRUE,trigger)</f>
        <v>3.550332707970102E-3</v>
      </c>
      <c r="BK663" s="1">
        <f t="shared" si="62"/>
        <v>9.59143579971726E-8</v>
      </c>
    </row>
    <row r="664" spans="26:63" x14ac:dyDescent="0.2">
      <c r="Z664" s="1">
        <f t="shared" si="60"/>
        <v>661</v>
      </c>
      <c r="AA664" s="44" t="str">
        <f t="shared" si="61"/>
        <v>661M</v>
      </c>
      <c r="AB664" s="45">
        <f>_xll.qlCalendarAdvance(calendar,$AB$3,AA664,,,trigger)</f>
        <v>62400</v>
      </c>
      <c r="AC664" s="45">
        <f>_xll.qlInterestRateIndexMaturity($W$9,AB664,trigger)</f>
        <v>62582</v>
      </c>
      <c r="AD664" s="49">
        <f>_xll.qlTenorBasisValue($W$17,AB664,_xll.ohTrigger(trigger,$W$24))</f>
        <v>1.7245642427829512E-4</v>
      </c>
      <c r="AE664" s="49">
        <f>_xll.qlTenorBasisForwardRate($W$17,AB664,_xll.ohTrigger(trigger,$W$24))</f>
        <v>1.3387045968444818E-2</v>
      </c>
      <c r="AF664" s="49">
        <f>_xll.qlTenorBasisForwardRate2($W$17,AB664,AC664,_xll.ohTrigger(trigger,$W$24))</f>
        <v>1.3387045968444818E-2</v>
      </c>
      <c r="AG664" s="49">
        <f>_xll.qlIndexFixing($W$9,_xll.qlInterestRateIndexFixingDate($W$9,AB664,trigger),TRUE,trigger)</f>
        <v>1.3724705213026694E-2</v>
      </c>
      <c r="AH664" s="52">
        <f t="shared" si="58"/>
        <v>-3.3765924458187615</v>
      </c>
      <c r="AI664" s="52">
        <f t="shared" si="59"/>
        <v>1.0252228344757901</v>
      </c>
      <c r="BG664" s="102">
        <f>_xll.qlCalendarAdvance(calendar,BG663,"1D",,,trigger)</f>
        <v>43222</v>
      </c>
      <c r="BH664" s="71">
        <f>_xll.qlTenorBasisForwardRate($W$17,BG664,_xll.ohTrigger(trigger,$W$24))</f>
        <v>3.3966406833348421E-3</v>
      </c>
      <c r="BI664" s="71">
        <f>_xll.qlTenorBasisForwardRate($W$17,BG664,_xll.ohTrigger(trigger,$W$24))*_xll.qlInterpolationInterpolate($AI$1,BG664,,trigger)</f>
        <v>3.5652713857088443E-3</v>
      </c>
      <c r="BJ664" s="71">
        <f>_xll.qlIndexFixing($W$9,_xll.qlInterestRateIndexFixingDate($W$9,BG664,trigger),TRUE,trigger)</f>
        <v>3.5652713857088447E-3</v>
      </c>
      <c r="BK664" s="1">
        <f t="shared" si="62"/>
        <v>0</v>
      </c>
    </row>
    <row r="665" spans="26:63" x14ac:dyDescent="0.2">
      <c r="Z665" s="1">
        <f t="shared" si="60"/>
        <v>662</v>
      </c>
      <c r="AA665" s="44" t="str">
        <f t="shared" si="61"/>
        <v>662M</v>
      </c>
      <c r="AB665" s="45">
        <f>_xll.qlCalendarAdvance(calendar,$AB$3,AA665,,,trigger)</f>
        <v>62429</v>
      </c>
      <c r="AC665" s="45">
        <f>_xll.qlInterestRateIndexMaturity($W$9,AB665,trigger)</f>
        <v>62611</v>
      </c>
      <c r="AD665" s="49">
        <f>_xll.qlTenorBasisValue($W$17,AB665,_xll.ohTrigger(trigger,$W$24))</f>
        <v>1.7243807306924588E-4</v>
      </c>
      <c r="AE665" s="49">
        <f>_xll.qlTenorBasisForwardRate($W$17,AB665,_xll.ohTrigger(trigger,$W$24))</f>
        <v>1.3399271951829184E-2</v>
      </c>
      <c r="AF665" s="49">
        <f>_xll.qlTenorBasisForwardRate2($W$17,AB665,AC665,_xll.ohTrigger(trigger,$W$24))</f>
        <v>1.3399271951829184E-2</v>
      </c>
      <c r="AG665" s="49">
        <f>_xll.qlIndexFixing($W$9,_xll.qlInterestRateIndexFixingDate($W$9,AB665,trigger),TRUE,trigger)</f>
        <v>1.3746446504154554E-2</v>
      </c>
      <c r="AH665" s="52">
        <f t="shared" si="58"/>
        <v>-3.4717455232536989</v>
      </c>
      <c r="AI665" s="52">
        <f t="shared" si="59"/>
        <v>1.0259099564195333</v>
      </c>
      <c r="BG665" s="102">
        <f>_xll.qlCalendarAdvance(calendar,BG664,"1D",,,trigger)</f>
        <v>43223</v>
      </c>
      <c r="BH665" s="71">
        <f>_xll.qlTenorBasisForwardRate($W$17,BG665,_xll.ohTrigger(trigger,$W$24))</f>
        <v>3.4113147737037069E-3</v>
      </c>
      <c r="BI665" s="71">
        <f>_xll.qlTenorBasisForwardRate($W$17,BG665,_xll.ohTrigger(trigger,$W$24))*_xll.qlInterpolationInterpolate($AI$1,BG665,,trigger)</f>
        <v>3.5804774394591638E-3</v>
      </c>
      <c r="BJ665" s="71">
        <f>_xll.qlIndexFixing($W$9,_xll.qlInterestRateIndexFixingDate($W$9,BG665,trigger),TRUE,trigger)</f>
        <v>3.580211550929622E-3</v>
      </c>
      <c r="BK665" s="1">
        <f t="shared" si="62"/>
        <v>-2.6588852954177039E-7</v>
      </c>
    </row>
    <row r="666" spans="26:63" x14ac:dyDescent="0.2">
      <c r="Z666" s="1">
        <f t="shared" si="60"/>
        <v>663</v>
      </c>
      <c r="AA666" s="44" t="str">
        <f t="shared" si="61"/>
        <v>663M</v>
      </c>
      <c r="AB666" s="45">
        <f>_xll.qlCalendarAdvance(calendar,$AB$3,AA666,,,trigger)</f>
        <v>62460</v>
      </c>
      <c r="AC666" s="45">
        <f>_xll.qlInterestRateIndexMaturity($W$9,AB666,trigger)</f>
        <v>62641</v>
      </c>
      <c r="AD666" s="49">
        <f>_xll.qlTenorBasisValue($W$17,AB666,_xll.ohTrigger(trigger,$W$24))</f>
        <v>1.724187359150618E-4</v>
      </c>
      <c r="AE666" s="49">
        <f>_xll.qlTenorBasisForwardRate($W$17,AB666,_xll.ohTrigger(trigger,$W$24))</f>
        <v>1.3411698189908373E-2</v>
      </c>
      <c r="AF666" s="49">
        <f>_xll.qlTenorBasisForwardRate2($W$17,AB666,AC666,_xll.ohTrigger(trigger,$W$24))</f>
        <v>1.3411698189908373E-2</v>
      </c>
      <c r="AG666" s="49">
        <f>_xll.qlIndexFixing($W$9,_xll.qlInterestRateIndexFixingDate($W$9,AB666,trigger),TRUE,trigger)</f>
        <v>1.37687246028787E-2</v>
      </c>
      <c r="AH666" s="52">
        <f t="shared" si="58"/>
        <v>-3.5702641297032622</v>
      </c>
      <c r="AI666" s="52">
        <f t="shared" si="59"/>
        <v>1.0266205224659</v>
      </c>
      <c r="BG666" s="102">
        <f>_xll.qlCalendarAdvance(calendar,BG665,"1D",,,trigger)</f>
        <v>43224</v>
      </c>
      <c r="BH666" s="71">
        <f>_xll.qlTenorBasisForwardRate($W$17,BG666,_xll.ohTrigger(trigger,$W$24))</f>
        <v>3.414881643953697E-3</v>
      </c>
      <c r="BI666" s="71">
        <f>_xll.qlTenorBasisForwardRate($W$17,BG666,_xll.ohTrigger(trigger,$W$24))*_xll.qlInterpolationInterpolate($AI$1,BG666,,trigger)</f>
        <v>3.5840244294844084E-3</v>
      </c>
      <c r="BJ666" s="71">
        <f>_xll.qlIndexFixing($W$9,_xll.qlInterestRateIndexFixingDate($W$9,BG666,trigger),TRUE,trigger)</f>
        <v>3.5839444194227742E-3</v>
      </c>
      <c r="BK666" s="1">
        <f t="shared" si="62"/>
        <v>-8.0010061634210039E-8</v>
      </c>
    </row>
    <row r="667" spans="26:63" x14ac:dyDescent="0.2">
      <c r="Z667" s="1">
        <f t="shared" si="60"/>
        <v>664</v>
      </c>
      <c r="AA667" s="44" t="str">
        <f t="shared" si="61"/>
        <v>664M</v>
      </c>
      <c r="AB667" s="45">
        <f>_xll.qlCalendarAdvance(calendar,$AB$3,AA667,,,trigger)</f>
        <v>62491</v>
      </c>
      <c r="AC667" s="45">
        <f>_xll.qlInterestRateIndexMaturity($W$9,AB667,trigger)</f>
        <v>62673</v>
      </c>
      <c r="AD667" s="49">
        <f>_xll.qlTenorBasisValue($W$17,AB667,_xll.ohTrigger(trigger,$W$24))</f>
        <v>1.7239968362346049E-4</v>
      </c>
      <c r="AE667" s="49">
        <f>_xll.qlTenorBasisForwardRate($W$17,AB667,_xll.ohTrigger(trigger,$W$24))</f>
        <v>1.3424830443291326E-2</v>
      </c>
      <c r="AF667" s="49">
        <f>_xll.qlTenorBasisForwardRate2($W$17,AB667,AC667,_xll.ohTrigger(trigger,$W$24))</f>
        <v>1.3424830443291326E-2</v>
      </c>
      <c r="AG667" s="49">
        <f>_xll.qlIndexFixing($W$9,_xll.qlInterestRateIndexFixingDate($W$9,AB667,trigger),TRUE,trigger)</f>
        <v>1.379189720953145E-2</v>
      </c>
      <c r="AH667" s="52">
        <f t="shared" si="58"/>
        <v>-3.670667662401244</v>
      </c>
      <c r="AI667" s="52">
        <f t="shared" si="59"/>
        <v>1.0273423763369434</v>
      </c>
      <c r="BG667" s="102">
        <f>_xll.qlCalendarAdvance(calendar,BG666,"1D",,,trigger)</f>
        <v>43227</v>
      </c>
      <c r="BH667" s="71">
        <f>_xll.qlTenorBasisForwardRate($W$17,BG667,_xll.ohTrigger(trigger,$W$24))</f>
        <v>3.4330063253495005E-3</v>
      </c>
      <c r="BI667" s="71">
        <f>_xll.qlTenorBasisForwardRate($W$17,BG667,_xll.ohTrigger(trigger,$W$24))*_xll.qlInterpolationInterpolate($AI$1,BG667,,trigger)</f>
        <v>3.6024534430300044E-3</v>
      </c>
      <c r="BJ667" s="71">
        <f>_xll.qlIndexFixing($W$9,_xll.qlInterestRateIndexFixingDate($W$9,BG667,trigger),TRUE,trigger)</f>
        <v>3.6026130562906013E-3</v>
      </c>
      <c r="BK667" s="1">
        <f t="shared" si="62"/>
        <v>1.5961326059682826E-7</v>
      </c>
    </row>
    <row r="668" spans="26:63" x14ac:dyDescent="0.2">
      <c r="Z668" s="1">
        <f t="shared" si="60"/>
        <v>665</v>
      </c>
      <c r="AA668" s="44" t="str">
        <f t="shared" si="61"/>
        <v>665M</v>
      </c>
      <c r="AB668" s="45">
        <f>_xll.qlCalendarAdvance(calendar,$AB$3,AA668,,,trigger)</f>
        <v>62519</v>
      </c>
      <c r="AC668" s="45">
        <f>_xll.qlInterestRateIndexMaturity($W$9,AB668,trigger)</f>
        <v>62703</v>
      </c>
      <c r="AD668" s="49">
        <f>_xll.qlTenorBasisValue($W$17,AB668,_xll.ohTrigger(trigger,$W$24))</f>
        <v>1.7238271649774008E-4</v>
      </c>
      <c r="AE668" s="49">
        <f>_xll.qlTenorBasisForwardRate($W$17,AB668,_xll.ohTrigger(trigger,$W$24))</f>
        <v>1.3437005130493382E-2</v>
      </c>
      <c r="AF668" s="49">
        <f>_xll.qlTenorBasisForwardRate2($W$17,AB668,AC668,_xll.ohTrigger(trigger,$W$24))</f>
        <v>1.3437005130493382E-2</v>
      </c>
      <c r="AG668" s="49">
        <f>_xll.qlIndexFixing($W$9,_xll.qlInterestRateIndexFixingDate($W$9,AB668,trigger),TRUE,trigger)</f>
        <v>1.3813186610350659E-2</v>
      </c>
      <c r="AH668" s="52">
        <f t="shared" si="58"/>
        <v>-3.761814798572769</v>
      </c>
      <c r="AI668" s="52">
        <f t="shared" si="59"/>
        <v>1.0279959318467169</v>
      </c>
      <c r="BG668" s="102">
        <f>_xll.qlCalendarAdvance(calendar,BG667,"1D",,,trigger)</f>
        <v>43228</v>
      </c>
      <c r="BH668" s="71">
        <f>_xll.qlTenorBasisForwardRate($W$17,BG668,_xll.ohTrigger(trigger,$W$24))</f>
        <v>3.440289597468821E-3</v>
      </c>
      <c r="BI668" s="71">
        <f>_xll.qlTenorBasisForwardRate($W$17,BG668,_xll.ohTrigger(trigger,$W$24))*_xll.qlInterpolationInterpolate($AI$1,BG668,,trigger)</f>
        <v>3.6098979839485142E-3</v>
      </c>
      <c r="BJ668" s="71">
        <f>_xll.qlIndexFixing($W$9,_xll.qlInterestRateIndexFixingDate($W$9,BG668,trigger),TRUE,trigger)</f>
        <v>3.6100806155020299E-3</v>
      </c>
      <c r="BK668" s="1">
        <f t="shared" si="62"/>
        <v>1.8263155351569416E-7</v>
      </c>
    </row>
    <row r="669" spans="26:63" x14ac:dyDescent="0.2">
      <c r="Z669" s="1">
        <f t="shared" si="60"/>
        <v>666</v>
      </c>
      <c r="AA669" s="44" t="str">
        <f t="shared" si="61"/>
        <v>666M</v>
      </c>
      <c r="AB669" s="45">
        <f>_xll.qlCalendarAdvance(calendar,$AB$3,AA669,,,trigger)</f>
        <v>62550</v>
      </c>
      <c r="AC669" s="45">
        <f>_xll.qlInterestRateIndexMaturity($W$9,AB669,trigger)</f>
        <v>62733</v>
      </c>
      <c r="AD669" s="49">
        <f>_xll.qlTenorBasisValue($W$17,AB669,_xll.ohTrigger(trigger,$W$24))</f>
        <v>1.7236419495931951E-4</v>
      </c>
      <c r="AE669" s="49">
        <f>_xll.qlTenorBasisForwardRate($W$17,AB669,_xll.ohTrigger(trigger,$W$24))</f>
        <v>1.3448852999622906E-2</v>
      </c>
      <c r="AF669" s="49">
        <f>_xll.qlTenorBasisForwardRate2($W$17,AB669,AC669,_xll.ohTrigger(trigger,$W$24))</f>
        <v>1.3448852999622906E-2</v>
      </c>
      <c r="AG669" s="49">
        <f>_xll.qlIndexFixing($W$9,_xll.qlInterestRateIndexFixingDate($W$9,AB669,trigger),TRUE,trigger)</f>
        <v>1.3834436618119693E-2</v>
      </c>
      <c r="AH669" s="52">
        <f t="shared" si="58"/>
        <v>-3.8558361849678686</v>
      </c>
      <c r="AI669" s="52">
        <f t="shared" si="59"/>
        <v>1.0286703720018056</v>
      </c>
      <c r="BG669" s="102">
        <f>_xll.qlCalendarAdvance(calendar,BG668,"1D",,,trigger)</f>
        <v>43229</v>
      </c>
      <c r="BH669" s="71">
        <f>_xll.qlTenorBasisForwardRate($W$17,BG669,_xll.ohTrigger(trigger,$W$24))</f>
        <v>3.4475762052811674E-3</v>
      </c>
      <c r="BI669" s="71">
        <f>_xll.qlTenorBasisForwardRate($W$17,BG669,_xll.ohTrigger(trigger,$W$24))*_xll.qlInterpolationInterpolate($AI$1,BG669,,trigger)</f>
        <v>3.6173451855328088E-3</v>
      </c>
      <c r="BJ669" s="71">
        <f>_xll.qlIndexFixing($W$9,_xll.qlInterestRateIndexFixingDate($W$9,BG669,trigger),TRUE,trigger)</f>
        <v>3.6175479423797407E-3</v>
      </c>
      <c r="BK669" s="1">
        <f t="shared" si="62"/>
        <v>2.0275684693184248E-7</v>
      </c>
    </row>
    <row r="670" spans="26:63" x14ac:dyDescent="0.2">
      <c r="Z670" s="1">
        <f t="shared" si="60"/>
        <v>667</v>
      </c>
      <c r="AA670" s="44" t="str">
        <f t="shared" si="61"/>
        <v>667M</v>
      </c>
      <c r="AB670" s="45">
        <f>_xll.qlCalendarAdvance(calendar,$AB$3,AA670,,,trigger)</f>
        <v>62582</v>
      </c>
      <c r="AC670" s="45">
        <f>_xll.qlInterestRateIndexMaturity($W$9,AB670,trigger)</f>
        <v>62766</v>
      </c>
      <c r="AD670" s="49">
        <f>_xll.qlTenorBasisValue($W$17,AB670,_xll.ohTrigger(trigger,$W$24))</f>
        <v>1.7234536224769366E-4</v>
      </c>
      <c r="AE670" s="49">
        <f>_xll.qlTenorBasisForwardRate($W$17,AB670,_xll.ohTrigger(trigger,$W$24))</f>
        <v>1.3461772211887406E-2</v>
      </c>
      <c r="AF670" s="49">
        <f>_xll.qlTenorBasisForwardRate2($W$17,AB670,AC670,_xll.ohTrigger(trigger,$W$24))</f>
        <v>1.3461772211887406E-2</v>
      </c>
      <c r="AG670" s="49">
        <f>_xll.qlIndexFixing($W$9,_xll.qlInterestRateIndexFixingDate($W$9,AB670,trigger),TRUE,trigger)</f>
        <v>1.385723096955915E-2</v>
      </c>
      <c r="AH670" s="52">
        <f t="shared" si="58"/>
        <v>-3.9545875767174437</v>
      </c>
      <c r="AI670" s="52">
        <f t="shared" si="59"/>
        <v>1.0293764261827678</v>
      </c>
      <c r="BG670" s="102">
        <f>_xll.qlCalendarAdvance(calendar,BG669,"1D",,,trigger)</f>
        <v>43230</v>
      </c>
      <c r="BH670" s="71">
        <f>_xll.qlTenorBasisForwardRate($W$17,BG670,_xll.ohTrigger(trigger,$W$24))</f>
        <v>3.4622942115602297E-3</v>
      </c>
      <c r="BI670" s="71">
        <f>_xll.qlTenorBasisForwardRate($W$17,BG670,_xll.ohTrigger(trigger,$W$24))*_xll.qlInterpolationInterpolate($AI$1,BG670,,trigger)</f>
        <v>3.6325884620573737E-3</v>
      </c>
      <c r="BJ670" s="71">
        <f>_xll.qlIndexFixing($W$9,_xll.qlInterestRateIndexFixingDate($W$9,BG670,trigger),TRUE,trigger)</f>
        <v>3.6324871284999821E-3</v>
      </c>
      <c r="BK670" s="1">
        <f t="shared" si="62"/>
        <v>-1.0133355739152389E-7</v>
      </c>
    </row>
    <row r="671" spans="26:63" x14ac:dyDescent="0.2">
      <c r="Z671" s="1">
        <f t="shared" si="60"/>
        <v>668</v>
      </c>
      <c r="AA671" s="44" t="str">
        <f t="shared" si="61"/>
        <v>668M</v>
      </c>
      <c r="AB671" s="45">
        <f>_xll.qlCalendarAdvance(calendar,$AB$3,AA671,,,trigger)</f>
        <v>62611</v>
      </c>
      <c r="AC671" s="45">
        <f>_xll.qlInterestRateIndexMaturity($W$9,AB671,trigger)</f>
        <v>62794</v>
      </c>
      <c r="AD671" s="49">
        <f>_xll.qlTenorBasisValue($W$17,AB671,_xll.ohTrigger(trigger,$W$24))</f>
        <v>1.7232854270179444E-4</v>
      </c>
      <c r="AE671" s="49">
        <f>_xll.qlTenorBasisForwardRate($W$17,AB671,_xll.ohTrigger(trigger,$W$24))</f>
        <v>1.3472450821501752E-2</v>
      </c>
      <c r="AF671" s="49">
        <f>_xll.qlTenorBasisForwardRate2($W$17,AB671,AC671,_xll.ohTrigger(trigger,$W$24))</f>
        <v>1.3472450821501752E-2</v>
      </c>
      <c r="AG671" s="49">
        <f>_xll.qlIndexFixing($W$9,_xll.qlInterestRateIndexFixingDate($W$9,AB671,trigger),TRUE,trigger)</f>
        <v>1.3876401913690477E-2</v>
      </c>
      <c r="AH671" s="52">
        <f t="shared" si="58"/>
        <v>-4.03951092188725</v>
      </c>
      <c r="AI671" s="52">
        <f t="shared" si="59"/>
        <v>1.0299834898297813</v>
      </c>
      <c r="BG671" s="102">
        <f>_xll.qlCalendarAdvance(calendar,BG670,"1D",,,trigger)</f>
        <v>43231</v>
      </c>
      <c r="BH671" s="71">
        <f>_xll.qlTenorBasisForwardRate($W$17,BG671,_xll.ohTrigger(trigger,$W$24))</f>
        <v>3.4658743741252814E-3</v>
      </c>
      <c r="BI671" s="71">
        <f>_xll.qlTenorBasisForwardRate($W$17,BG671,_xll.ohTrigger(trigger,$W$24))*_xll.qlInterpolationInterpolate($AI$1,BG671,,trigger)</f>
        <v>3.6361450215183231E-3</v>
      </c>
      <c r="BJ671" s="71">
        <f>_xll.qlIndexFixing($W$9,_xll.qlInterestRateIndexFixingDate($W$9,BG671,trigger),TRUE,trigger)</f>
        <v>3.6362179682187085E-3</v>
      </c>
      <c r="BK671" s="1">
        <f t="shared" si="62"/>
        <v>7.294670038545184E-8</v>
      </c>
    </row>
    <row r="672" spans="26:63" x14ac:dyDescent="0.2">
      <c r="Z672" s="1">
        <f t="shared" si="60"/>
        <v>669</v>
      </c>
      <c r="AA672" s="44" t="str">
        <f t="shared" si="61"/>
        <v>669M</v>
      </c>
      <c r="AB672" s="45">
        <f>_xll.qlCalendarAdvance(calendar,$AB$3,AA672,,,trigger)</f>
        <v>62641</v>
      </c>
      <c r="AC672" s="45">
        <f>_xll.qlInterestRateIndexMaturity($W$9,AB672,trigger)</f>
        <v>62827</v>
      </c>
      <c r="AD672" s="49">
        <f>_xll.qlTenorBasisValue($W$17,AB672,_xll.ohTrigger(trigger,$W$24))</f>
        <v>1.7231138737857339E-4</v>
      </c>
      <c r="AE672" s="49">
        <f>_xll.qlTenorBasisForwardRate($W$17,AB672,_xll.ohTrigger(trigger,$W$24))</f>
        <v>1.3485070282394488E-2</v>
      </c>
      <c r="AF672" s="49">
        <f>_xll.qlTenorBasisForwardRate2($W$17,AB672,AC672,_xll.ohTrigger(trigger,$W$24))</f>
        <v>1.3485070282394488E-2</v>
      </c>
      <c r="AG672" s="49">
        <f>_xll.qlIndexFixing($W$9,_xll.qlInterestRateIndexFixingDate($W$9,AB672,trigger),TRUE,trigger)</f>
        <v>1.3898302683409018E-2</v>
      </c>
      <c r="AH672" s="52">
        <f t="shared" si="58"/>
        <v>-4.1323240101453012</v>
      </c>
      <c r="AI672" s="52">
        <f t="shared" si="59"/>
        <v>1.030643696499975</v>
      </c>
      <c r="BG672" s="102">
        <f>_xll.qlCalendarAdvance(calendar,BG671,"1D",,,trigger)</f>
        <v>43234</v>
      </c>
      <c r="BH672" s="71">
        <f>_xll.qlTenorBasisForwardRate($W$17,BG672,_xll.ohTrigger(trigger,$W$24))</f>
        <v>3.4840585955538432E-3</v>
      </c>
      <c r="BI672" s="71">
        <f>_xll.qlTenorBasisForwardRate($W$17,BG672,_xll.ohTrigger(trigger,$W$24))*_xll.qlInterpolationInterpolate($AI$1,BG672,,trigger)</f>
        <v>3.6546203655820363E-3</v>
      </c>
      <c r="BJ672" s="71">
        <f>_xll.qlIndexFixing($W$9,_xll.qlInterestRateIndexFixingDate($W$9,BG672,trigger),TRUE,trigger)</f>
        <v>3.6548814971943087E-3</v>
      </c>
      <c r="BK672" s="1">
        <f t="shared" si="62"/>
        <v>2.6113161227239376E-7</v>
      </c>
    </row>
    <row r="673" spans="26:63" x14ac:dyDescent="0.2">
      <c r="Z673" s="1">
        <f t="shared" si="60"/>
        <v>670</v>
      </c>
      <c r="AA673" s="44" t="str">
        <f t="shared" si="61"/>
        <v>670M</v>
      </c>
      <c r="AB673" s="45">
        <f>_xll.qlCalendarAdvance(calendar,$AB$3,AA673,,,trigger)</f>
        <v>62673</v>
      </c>
      <c r="AC673" s="45">
        <f>_xll.qlInterestRateIndexMaturity($W$9,AB673,trigger)</f>
        <v>62857</v>
      </c>
      <c r="AD673" s="49">
        <f>_xll.qlTenorBasisValue($W$17,AB673,_xll.ohTrigger(trigger,$W$24))</f>
        <v>1.7229335819711806E-4</v>
      </c>
      <c r="AE673" s="49">
        <f>_xll.qlTenorBasisForwardRate($W$17,AB673,_xll.ohTrigger(trigger,$W$24))</f>
        <v>1.349604870991339E-2</v>
      </c>
      <c r="AF673" s="49">
        <f>_xll.qlTenorBasisForwardRate2($W$17,AB673,AC673,_xll.ohTrigger(trigger,$W$24))</f>
        <v>1.349604870991339E-2</v>
      </c>
      <c r="AG673" s="49">
        <f>_xll.qlIndexFixing($W$9,_xll.qlInterestRateIndexFixingDate($W$9,AB673,trigger),TRUE,trigger)</f>
        <v>1.3918187637910777E-2</v>
      </c>
      <c r="AH673" s="52">
        <f t="shared" si="58"/>
        <v>-4.2213892799738622</v>
      </c>
      <c r="AI673" s="52">
        <f t="shared" si="59"/>
        <v>1.0312787051285097</v>
      </c>
      <c r="BG673" s="102">
        <f>_xll.qlCalendarAdvance(calendar,BG672,"1D",,,trigger)</f>
        <v>43235</v>
      </c>
      <c r="BH673" s="71">
        <f>_xll.qlTenorBasisForwardRate($W$17,BG673,_xll.ohTrigger(trigger,$W$24))</f>
        <v>3.4913648068815224E-3</v>
      </c>
      <c r="BI673" s="71">
        <f>_xll.qlTenorBasisForwardRate($W$17,BG673,_xll.ohTrigger(trigger,$W$24))*_xll.qlInterpolationInterpolate($AI$1,BG673,,trigger)</f>
        <v>3.6620830883700882E-3</v>
      </c>
      <c r="BJ673" s="71">
        <f>_xll.qlIndexFixing($W$9,_xll.qlInterestRateIndexFixingDate($W$9,BG673,trigger),TRUE,trigger)</f>
        <v>3.662347675445174E-3</v>
      </c>
      <c r="BK673" s="1">
        <f t="shared" si="62"/>
        <v>2.6458707508584742E-7</v>
      </c>
    </row>
    <row r="674" spans="26:63" x14ac:dyDescent="0.2">
      <c r="Z674" s="1">
        <f t="shared" si="60"/>
        <v>671</v>
      </c>
      <c r="AA674" s="44" t="str">
        <f t="shared" si="61"/>
        <v>671M</v>
      </c>
      <c r="AB674" s="45">
        <f>_xll.qlCalendarAdvance(calendar,$AB$3,AA674,,,trigger)</f>
        <v>62703</v>
      </c>
      <c r="AC674" s="45">
        <f>_xll.qlInterestRateIndexMaturity($W$9,AB674,trigger)</f>
        <v>62885</v>
      </c>
      <c r="AD674" s="49">
        <f>_xll.qlTenorBasisValue($W$17,AB674,_xll.ohTrigger(trigger,$W$24))</f>
        <v>1.7227670515799768E-4</v>
      </c>
      <c r="AE674" s="49">
        <f>_xll.qlTenorBasisForwardRate($W$17,AB674,_xll.ohTrigger(trigger,$W$24))</f>
        <v>1.350609533901566E-2</v>
      </c>
      <c r="AF674" s="49">
        <f>_xll.qlTenorBasisForwardRate2($W$17,AB674,AC674,_xll.ohTrigger(trigger,$W$24))</f>
        <v>1.350609533901566E-2</v>
      </c>
      <c r="AG674" s="49">
        <f>_xll.qlIndexFixing($W$9,_xll.qlInterestRateIndexFixingDate($W$9,AB674,trigger),TRUE,trigger)</f>
        <v>1.3936415561846995E-2</v>
      </c>
      <c r="AH674" s="52">
        <f t="shared" si="58"/>
        <v>-4.3032022283133466</v>
      </c>
      <c r="AI674" s="52">
        <f t="shared" si="59"/>
        <v>1.0318611865257792</v>
      </c>
      <c r="BG674" s="102">
        <f>_xll.qlCalendarAdvance(calendar,BG673,"1D",,,trigger)</f>
        <v>43236</v>
      </c>
      <c r="BH674" s="71">
        <f>_xll.qlTenorBasisForwardRate($W$17,BG674,_xll.ohTrigger(trigger,$W$24))</f>
        <v>3.4986742169326617E-3</v>
      </c>
      <c r="BI674" s="71">
        <f>_xll.qlTenorBasisForwardRate($W$17,BG674,_xll.ohTrigger(trigger,$W$24))*_xll.qlInterpolationInterpolate($AI$1,BG674,,trigger)</f>
        <v>3.6695483241760548E-3</v>
      </c>
      <c r="BJ674" s="71">
        <f>_xll.qlIndexFixing($W$9,_xll.qlInterestRateIndexFixingDate($W$9,BG674,trigger),TRUE,trigger)</f>
        <v>3.669813704565766E-3</v>
      </c>
      <c r="BK674" s="1">
        <f t="shared" si="62"/>
        <v>2.6538038971121031E-7</v>
      </c>
    </row>
    <row r="675" spans="26:63" x14ac:dyDescent="0.2">
      <c r="Z675" s="1">
        <f t="shared" si="60"/>
        <v>672</v>
      </c>
      <c r="AA675" s="44" t="str">
        <f t="shared" si="61"/>
        <v>672M</v>
      </c>
      <c r="AB675" s="45">
        <f>_xll.qlCalendarAdvance(calendar,$AB$3,AA675,,,trigger)</f>
        <v>62733</v>
      </c>
      <c r="AC675" s="45">
        <f>_xll.qlInterestRateIndexMaturity($W$9,AB675,trigger)</f>
        <v>62918</v>
      </c>
      <c r="AD675" s="49">
        <f>_xll.qlTenorBasisValue($W$17,AB675,_xll.ohTrigger(trigger,$W$24))</f>
        <v>1.7226028991523706E-4</v>
      </c>
      <c r="AE675" s="49">
        <f>_xll.qlTenorBasisForwardRate($W$17,AB675,_xll.ohTrigger(trigger,$W$24))</f>
        <v>1.3518089103427776E-2</v>
      </c>
      <c r="AF675" s="49">
        <f>_xll.qlTenorBasisForwardRate2($W$17,AB675,AC675,_xll.ohTrigger(trigger,$W$24))</f>
        <v>1.3518089103427776E-2</v>
      </c>
      <c r="AG675" s="49">
        <f>_xll.qlIndexFixing($W$9,_xll.qlInterestRateIndexFixingDate($W$9,AB675,trigger),TRUE,trigger)</f>
        <v>1.3957204409381611E-2</v>
      </c>
      <c r="AH675" s="52">
        <f t="shared" si="58"/>
        <v>-4.3911530595383557</v>
      </c>
      <c r="AI675" s="52">
        <f t="shared" si="59"/>
        <v>1.0324835339221494</v>
      </c>
      <c r="BG675" s="102">
        <f>_xll.qlCalendarAdvance(calendar,BG674,"1D",,,trigger)</f>
        <v>43237</v>
      </c>
      <c r="BH675" s="71">
        <f>_xll.qlTenorBasisForwardRate($W$17,BG675,_xll.ohTrigger(trigger,$W$24))</f>
        <v>3.5134341628463971E-3</v>
      </c>
      <c r="BI675" s="71">
        <f>_xll.qlTenorBasisForwardRate($W$17,BG675,_xll.ohTrigger(trigger,$W$24))*_xll.qlInterpolationInterpolate($AI$1,BG675,,trigger)</f>
        <v>3.6848267060058172E-3</v>
      </c>
      <c r="BJ675" s="71">
        <f>_xll.qlIndexFixing($W$9,_xll.qlInterestRateIndexFixingDate($W$9,BG675,trigger),TRUE,trigger)</f>
        <v>3.6847544368759809E-3</v>
      </c>
      <c r="BK675" s="1">
        <f t="shared" si="62"/>
        <v>-7.2269129836304707E-8</v>
      </c>
    </row>
    <row r="676" spans="26:63" x14ac:dyDescent="0.2">
      <c r="Z676" s="1">
        <f t="shared" si="60"/>
        <v>673</v>
      </c>
      <c r="AA676" s="44" t="str">
        <f t="shared" si="61"/>
        <v>673M</v>
      </c>
      <c r="AB676" s="45">
        <f>_xll.qlCalendarAdvance(calendar,$AB$3,AA676,,,trigger)</f>
        <v>62764</v>
      </c>
      <c r="AC676" s="45">
        <f>_xll.qlInterestRateIndexMaturity($W$9,AB676,trigger)</f>
        <v>62946</v>
      </c>
      <c r="AD676" s="49">
        <f>_xll.qlTenorBasisValue($W$17,AB676,_xll.ohTrigger(trigger,$W$24))</f>
        <v>1.7224357375173472E-4</v>
      </c>
      <c r="AE676" s="49">
        <f>_xll.qlTenorBasisForwardRate($W$17,AB676,_xll.ohTrigger(trigger,$W$24))</f>
        <v>1.3527670755982079E-2</v>
      </c>
      <c r="AF676" s="49">
        <f>_xll.qlTenorBasisForwardRate2($W$17,AB676,AC676,_xll.ohTrigger(trigger,$W$24))</f>
        <v>1.3527670755982079E-2</v>
      </c>
      <c r="AG676" s="49">
        <f>_xll.qlIndexFixing($W$9,_xll.qlInterestRateIndexFixingDate($W$9,AB676,trigger),TRUE,trigger)</f>
        <v>1.3974786130951464E-2</v>
      </c>
      <c r="AH676" s="52">
        <f t="shared" si="58"/>
        <v>-4.4711537496938503</v>
      </c>
      <c r="AI676" s="52">
        <f t="shared" si="59"/>
        <v>1.0330519113774015</v>
      </c>
      <c r="BG676" s="102">
        <f>_xll.qlCalendarAdvance(calendar,BG675,"1D",,,trigger)</f>
        <v>43238</v>
      </c>
      <c r="BH676" s="71">
        <f>_xll.qlTenorBasisForwardRate($W$17,BG676,_xll.ohTrigger(trigger,$W$24))</f>
        <v>3.5170271685389426E-3</v>
      </c>
      <c r="BI676" s="71">
        <f>_xll.qlTenorBasisForwardRate($W$17,BG676,_xll.ohTrigger(trigger,$W$24))*_xll.qlInterpolationInterpolate($AI$1,BG676,,trigger)</f>
        <v>3.6883923438579547E-3</v>
      </c>
      <c r="BJ676" s="71">
        <f>_xll.qlIndexFixing($W$9,_xll.qlInterestRateIndexFixingDate($W$9,BG676,trigger),TRUE,trigger)</f>
        <v>3.688482845081849E-3</v>
      </c>
      <c r="BK676" s="1">
        <f t="shared" si="62"/>
        <v>9.0501223894319527E-8</v>
      </c>
    </row>
    <row r="677" spans="26:63" x14ac:dyDescent="0.2">
      <c r="Z677" s="1">
        <f t="shared" si="60"/>
        <v>674</v>
      </c>
      <c r="AA677" s="44" t="str">
        <f t="shared" si="61"/>
        <v>674M</v>
      </c>
      <c r="AB677" s="45">
        <f>_xll.qlCalendarAdvance(calendar,$AB$3,AA677,,,trigger)</f>
        <v>62794</v>
      </c>
      <c r="AC677" s="45">
        <f>_xll.qlInterestRateIndexMaturity($W$9,AB677,trigger)</f>
        <v>62977</v>
      </c>
      <c r="AD677" s="49">
        <f>_xll.qlTenorBasisValue($W$17,AB677,_xll.ohTrigger(trigger,$W$24))</f>
        <v>1.7222763172871613E-4</v>
      </c>
      <c r="AE677" s="49">
        <f>_xll.qlTenorBasisForwardRate($W$17,AB677,_xll.ohTrigger(trigger,$W$24))</f>
        <v>1.3538398485539182E-2</v>
      </c>
      <c r="AF677" s="49">
        <f>_xll.qlTenorBasisForwardRate2($W$17,AB677,AC677,_xll.ohTrigger(trigger,$W$24))</f>
        <v>1.3538398485539182E-2</v>
      </c>
      <c r="AG677" s="49">
        <f>_xll.qlIndexFixing($W$9,_xll.qlInterestRateIndexFixingDate($W$9,AB677,trigger),TRUE,trigger)</f>
        <v>1.399368472108946E-2</v>
      </c>
      <c r="AH677" s="52">
        <f t="shared" si="58"/>
        <v>-4.5528623555027812</v>
      </c>
      <c r="AI677" s="52">
        <f t="shared" si="59"/>
        <v>1.0336292535661868</v>
      </c>
      <c r="BG677" s="102">
        <f>_xll.qlCalendarAdvance(calendar,BG676,"1D",,,trigger)</f>
        <v>43241</v>
      </c>
      <c r="BH677" s="71">
        <f>_xll.qlTenorBasisForwardRate($W$17,BG677,_xll.ohTrigger(trigger,$W$24))</f>
        <v>3.5352685615350574E-3</v>
      </c>
      <c r="BI677" s="71">
        <f>_xll.qlTenorBasisForwardRate($W$17,BG677,_xll.ohTrigger(trigger,$W$24))*_xll.qlInterpolationInterpolate($AI$1,BG677,,trigger)</f>
        <v>3.7069114592867634E-3</v>
      </c>
      <c r="BJ677" s="71">
        <f>_xll.qlIndexFixing($W$9,_xll.qlInterestRateIndexFixingDate($W$9,BG677,trigger),TRUE,trigger)</f>
        <v>3.7071420557271734E-3</v>
      </c>
      <c r="BK677" s="1">
        <f t="shared" si="62"/>
        <v>2.3059644041001706E-7</v>
      </c>
    </row>
    <row r="678" spans="26:63" x14ac:dyDescent="0.2">
      <c r="Z678" s="1">
        <f t="shared" si="60"/>
        <v>675</v>
      </c>
      <c r="AA678" s="44" t="str">
        <f t="shared" si="61"/>
        <v>675M</v>
      </c>
      <c r="AB678" s="45">
        <f>_xll.qlCalendarAdvance(calendar,$AB$3,AA678,,,trigger)</f>
        <v>62827</v>
      </c>
      <c r="AC678" s="45">
        <f>_xll.qlInterestRateIndexMaturity($W$9,AB678,trigger)</f>
        <v>63009</v>
      </c>
      <c r="AD678" s="49">
        <f>_xll.qlTenorBasisValue($W$17,AB678,_xll.ohTrigger(trigger,$W$24))</f>
        <v>1.7221035844216222E-4</v>
      </c>
      <c r="AE678" s="49">
        <f>_xll.qlTenorBasisForwardRate($W$17,AB678,_xll.ohTrigger(trigger,$W$24))</f>
        <v>1.354908198705285E-2</v>
      </c>
      <c r="AF678" s="49">
        <f>_xll.qlTenorBasisForwardRate2($W$17,AB678,AC678,_xll.ohTrigger(trigger,$W$24))</f>
        <v>1.354908198705285E-2</v>
      </c>
      <c r="AG678" s="49">
        <f>_xll.qlIndexFixing($W$9,_xll.qlInterestRateIndexFixingDate($W$9,AB678,trigger),TRUE,trigger)</f>
        <v>1.4012865644622112E-2</v>
      </c>
      <c r="AH678" s="52">
        <f t="shared" si="58"/>
        <v>-4.6378365756926181</v>
      </c>
      <c r="AI678" s="52">
        <f t="shared" si="59"/>
        <v>1.0342298952809084</v>
      </c>
      <c r="BG678" s="102">
        <f>_xll.qlCalendarAdvance(calendar,BG677,"1D",,,trigger)</f>
        <v>43242</v>
      </c>
      <c r="BH678" s="71">
        <f>_xll.qlTenorBasisForwardRate($W$17,BG678,_xll.ohTrigger(trigger,$W$24))</f>
        <v>3.5425967518904651E-3</v>
      </c>
      <c r="BI678" s="71">
        <f>_xll.qlTenorBasisForwardRate($W$17,BG678,_xll.ohTrigger(trigger,$W$24))*_xll.qlInterpolationInterpolate($AI$1,BG678,,trigger)</f>
        <v>3.7143913296109584E-3</v>
      </c>
      <c r="BJ678" s="71">
        <f>_xll.qlIndexFixing($W$9,_xll.qlInterestRateIndexFixingDate($W$9,BG678,trigger),TRUE,trigger)</f>
        <v>3.7146074576907434E-3</v>
      </c>
      <c r="BK678" s="1">
        <f t="shared" si="62"/>
        <v>2.1612807978499057E-7</v>
      </c>
    </row>
    <row r="679" spans="26:63" x14ac:dyDescent="0.2">
      <c r="Z679" s="1">
        <f t="shared" si="60"/>
        <v>676</v>
      </c>
      <c r="AA679" s="44" t="str">
        <f t="shared" si="61"/>
        <v>676M</v>
      </c>
      <c r="AB679" s="45">
        <f>_xll.qlCalendarAdvance(calendar,$AB$3,AA679,,,trigger)</f>
        <v>62856</v>
      </c>
      <c r="AC679" s="45">
        <f>_xll.qlInterestRateIndexMaturity($W$9,AB679,trigger)</f>
        <v>63038</v>
      </c>
      <c r="AD679" s="49">
        <f>_xll.qlTenorBasisValue($W$17,AB679,_xll.ohTrigger(trigger,$W$24))</f>
        <v>1.7219540300480099E-4</v>
      </c>
      <c r="AE679" s="49">
        <f>_xll.qlTenorBasisForwardRate($W$17,AB679,_xll.ohTrigger(trigger,$W$24))</f>
        <v>1.3558636597327244E-2</v>
      </c>
      <c r="AF679" s="49">
        <f>_xll.qlTenorBasisForwardRate2($W$17,AB679,AC679,_xll.ohTrigger(trigger,$W$24))</f>
        <v>1.3558636597327244E-2</v>
      </c>
      <c r="AG679" s="49">
        <f>_xll.qlIndexFixing($W$9,_xll.qlInterestRateIndexFixingDate($W$9,AB679,trigger),TRUE,trigger)</f>
        <v>1.4029858704822408E-2</v>
      </c>
      <c r="AH679" s="52">
        <f t="shared" si="58"/>
        <v>-4.7122210749516409</v>
      </c>
      <c r="AI679" s="52">
        <f t="shared" si="59"/>
        <v>1.0347543872949625</v>
      </c>
      <c r="BG679" s="102">
        <f>_xll.qlCalendarAdvance(calendar,BG678,"1D",,,trigger)</f>
        <v>43243</v>
      </c>
      <c r="BH679" s="71">
        <f>_xll.qlTenorBasisForwardRate($W$17,BG679,_xll.ohTrigger(trigger,$W$24))</f>
        <v>3.5499280035353551E-3</v>
      </c>
      <c r="BI679" s="71">
        <f>_xll.qlTenorBasisForwardRate($W$17,BG679,_xll.ohTrigger(trigger,$W$24))*_xll.qlInterpolationInterpolate($AI$1,BG679,,trigger)</f>
        <v>3.7218735650394255E-3</v>
      </c>
      <c r="BJ679" s="71">
        <f>_xll.qlIndexFixing($W$9,_xll.qlInterestRateIndexFixingDate($W$9,BG679,trigger),TRUE,trigger)</f>
        <v>3.7220728011445946E-3</v>
      </c>
      <c r="BK679" s="1">
        <f t="shared" si="62"/>
        <v>1.9923610516904208E-7</v>
      </c>
    </row>
    <row r="680" spans="26:63" x14ac:dyDescent="0.2">
      <c r="Z680" s="1">
        <f t="shared" si="60"/>
        <v>677</v>
      </c>
      <c r="AA680" s="44" t="str">
        <f t="shared" si="61"/>
        <v>677M</v>
      </c>
      <c r="AB680" s="45">
        <f>_xll.qlCalendarAdvance(calendar,$AB$3,AA680,,,trigger)</f>
        <v>62885</v>
      </c>
      <c r="AC680" s="45">
        <f>_xll.qlInterestRateIndexMaturity($W$9,AB680,trigger)</f>
        <v>63069</v>
      </c>
      <c r="AD680" s="49">
        <f>_xll.qlTenorBasisValue($W$17,AB680,_xll.ohTrigger(trigger,$W$24))</f>
        <v>1.7218065423130511E-4</v>
      </c>
      <c r="AE680" s="49">
        <f>_xll.qlTenorBasisForwardRate($W$17,AB680,_xll.ohTrigger(trigger,$W$24))</f>
        <v>1.3568822029267059E-2</v>
      </c>
      <c r="AF680" s="49">
        <f>_xll.qlTenorBasisForwardRate2($W$17,AB680,AC680,_xll.ohTrigger(trigger,$W$24))</f>
        <v>1.3568822029267059E-2</v>
      </c>
      <c r="AG680" s="49">
        <f>_xll.qlIndexFixing($W$9,_xll.qlInterestRateIndexFixingDate($W$9,AB680,trigger),TRUE,trigger)</f>
        <v>1.4047613316096826E-2</v>
      </c>
      <c r="AH680" s="52">
        <f t="shared" si="58"/>
        <v>-4.787912868297675</v>
      </c>
      <c r="AI680" s="52">
        <f t="shared" si="59"/>
        <v>1.0352861350673659</v>
      </c>
      <c r="BG680" s="102">
        <f>_xll.qlCalendarAdvance(calendar,BG679,"1D",,,trigger)</f>
        <v>43244</v>
      </c>
      <c r="BH680" s="71">
        <f>_xll.qlTenorBasisForwardRate($W$17,BG680,_xll.ohTrigger(trigger,$W$24))</f>
        <v>3.5647279133128379E-3</v>
      </c>
      <c r="BI680" s="71">
        <f>_xll.qlTenorBasisForwardRate($W$17,BG680,_xll.ohTrigger(trigger,$W$24))*_xll.qlInterpolationInterpolate($AI$1,BG680,,trigger)</f>
        <v>3.7371849380124578E-3</v>
      </c>
      <c r="BJ680" s="71">
        <f>_xll.qlIndexFixing($W$9,_xll.qlInterestRateIndexFixingDate($W$9,BG680,trigger),TRUE,trigger)</f>
        <v>3.7370175832195404E-3</v>
      </c>
      <c r="BK680" s="1">
        <f t="shared" si="62"/>
        <v>-1.6735479291740338E-7</v>
      </c>
    </row>
    <row r="681" spans="26:63" x14ac:dyDescent="0.2">
      <c r="Z681" s="1">
        <f t="shared" si="60"/>
        <v>678</v>
      </c>
      <c r="AA681" s="44" t="str">
        <f t="shared" si="61"/>
        <v>678M</v>
      </c>
      <c r="AB681" s="45">
        <f>_xll.qlCalendarAdvance(calendar,$AB$3,AA681,,,trigger)</f>
        <v>62918</v>
      </c>
      <c r="AC681" s="45">
        <f>_xll.qlInterestRateIndexMaturity($W$9,AB681,trigger)</f>
        <v>63101</v>
      </c>
      <c r="AD681" s="49">
        <f>_xll.qlTenorBasisValue($W$17,AB681,_xll.ohTrigger(trigger,$W$24))</f>
        <v>1.7216411894194428E-4</v>
      </c>
      <c r="AE681" s="49">
        <f>_xll.qlTenorBasisForwardRate($W$17,AB681,_xll.ohTrigger(trigger,$W$24))</f>
        <v>1.3578826489219242E-2</v>
      </c>
      <c r="AF681" s="49">
        <f>_xll.qlTenorBasisForwardRate2($W$17,AB681,AC681,_xll.ohTrigger(trigger,$W$24))</f>
        <v>1.3578826489219242E-2</v>
      </c>
      <c r="AG681" s="49">
        <f>_xll.qlIndexFixing($W$9,_xll.qlInterestRateIndexFixingDate($W$9,AB681,trigger),TRUE,trigger)</f>
        <v>1.4065587330903156E-2</v>
      </c>
      <c r="AH681" s="52">
        <f t="shared" si="58"/>
        <v>-4.8676084168391451</v>
      </c>
      <c r="AI681" s="52">
        <f t="shared" si="59"/>
        <v>1.0358470477600088</v>
      </c>
      <c r="BG681" s="102">
        <f>_xll.qlCalendarAdvance(calendar,BG680,"1D",,,trigger)</f>
        <v>43245</v>
      </c>
      <c r="BH681" s="71">
        <f>_xll.qlTenorBasisForwardRate($W$17,BG681,_xll.ohTrigger(trigger,$W$24))</f>
        <v>3.5683333078349098E-3</v>
      </c>
      <c r="BI681" s="71">
        <f>_xll.qlTenorBasisForwardRate($W$17,BG681,_xll.ohTrigger(trigger,$W$24))*_xll.qlInterpolationInterpolate($AI$1,BG681,,trigger)</f>
        <v>3.7407591587842884E-3</v>
      </c>
      <c r="BJ681" s="71">
        <f>_xll.qlIndexFixing($W$9,_xll.qlInterestRateIndexFixingDate($W$9,BG681,trigger),TRUE,trigger)</f>
        <v>3.7407432454293994E-3</v>
      </c>
      <c r="BK681" s="1">
        <f t="shared" si="62"/>
        <v>-1.5913354889027231E-8</v>
      </c>
    </row>
    <row r="682" spans="26:63" x14ac:dyDescent="0.2">
      <c r="Z682" s="1">
        <f t="shared" si="60"/>
        <v>679</v>
      </c>
      <c r="AA682" s="44" t="str">
        <f t="shared" si="61"/>
        <v>679M</v>
      </c>
      <c r="AB682" s="45">
        <f>_xll.qlCalendarAdvance(calendar,$AB$3,AA682,,,trigger)</f>
        <v>62946</v>
      </c>
      <c r="AC682" s="45">
        <f>_xll.qlInterestRateIndexMaturity($W$9,AB682,trigger)</f>
        <v>63130</v>
      </c>
      <c r="AD682" s="49">
        <f>_xll.qlTenorBasisValue($W$17,AB682,_xll.ohTrigger(trigger,$W$24))</f>
        <v>1.7215029293776753E-4</v>
      </c>
      <c r="AE682" s="49">
        <f>_xll.qlTenorBasisForwardRate($W$17,AB682,_xll.ohTrigger(trigger,$W$24))</f>
        <v>1.3587871388829428E-2</v>
      </c>
      <c r="AF682" s="49">
        <f>_xll.qlTenorBasisForwardRate2($W$17,AB682,AC682,_xll.ohTrigger(trigger,$W$24))</f>
        <v>1.3587871388829428E-2</v>
      </c>
      <c r="AG682" s="49">
        <f>_xll.qlIndexFixing($W$9,_xll.qlInterestRateIndexFixingDate($W$9,AB682,trigger),TRUE,trigger)</f>
        <v>1.4081494347650632E-2</v>
      </c>
      <c r="AH682" s="52">
        <f t="shared" si="58"/>
        <v>-4.9362295882120382</v>
      </c>
      <c r="AI682" s="52">
        <f t="shared" si="59"/>
        <v>1.036328203638063</v>
      </c>
      <c r="BG682" s="102">
        <f>_xll.qlCalendarAdvance(calendar,BG681,"1D",,,trigger)</f>
        <v>43248</v>
      </c>
      <c r="BH682" s="71">
        <f>_xll.qlTenorBasisForwardRate($W$17,BG682,_xll.ohTrigger(trigger,$W$24))</f>
        <v>3.5866294922617587E-3</v>
      </c>
      <c r="BI682" s="71">
        <f>_xll.qlTenorBasisForwardRate($W$17,BG682,_xll.ohTrigger(trigger,$W$24))*_xll.qlInterpolationInterpolate($AI$1,BG682,,trigger)</f>
        <v>3.7593194782188045E-3</v>
      </c>
      <c r="BJ682" s="71">
        <f>_xll.qlIndexFixing($W$9,_xll.qlInterestRateIndexFixingDate($W$9,BG682,trigger),TRUE,trigger)</f>
        <v>3.759399120359217E-3</v>
      </c>
      <c r="BK682" s="1">
        <f t="shared" si="62"/>
        <v>7.9642140412509305E-8</v>
      </c>
    </row>
    <row r="683" spans="26:63" x14ac:dyDescent="0.2">
      <c r="Z683" s="1">
        <f t="shared" si="60"/>
        <v>680</v>
      </c>
      <c r="AA683" s="44" t="str">
        <f t="shared" si="61"/>
        <v>680M</v>
      </c>
      <c r="AB683" s="45">
        <f>_xll.qlCalendarAdvance(calendar,$AB$3,AA683,,,trigger)</f>
        <v>62977</v>
      </c>
      <c r="AC683" s="45">
        <f>_xll.qlInterestRateIndexMaturity($W$9,AB683,trigger)</f>
        <v>63160</v>
      </c>
      <c r="AD683" s="49">
        <f>_xll.qlTenorBasisValue($W$17,AB683,_xll.ohTrigger(trigger,$W$24))</f>
        <v>1.7213520080709132E-4</v>
      </c>
      <c r="AE683" s="49">
        <f>_xll.qlTenorBasisForwardRate($W$17,AB683,_xll.ohTrigger(trigger,$W$24))</f>
        <v>1.3596819072116925E-2</v>
      </c>
      <c r="AF683" s="49">
        <f>_xll.qlTenorBasisForwardRate2($W$17,AB683,AC683,_xll.ohTrigger(trigger,$W$24))</f>
        <v>1.3596819072116925E-2</v>
      </c>
      <c r="AG683" s="49">
        <f>_xll.qlIndexFixing($W$9,_xll.qlInterestRateIndexFixingDate($W$9,AB683,trigger),TRUE,trigger)</f>
        <v>1.4097589314348451E-2</v>
      </c>
      <c r="AH683" s="52">
        <f t="shared" si="58"/>
        <v>-5.0077024223152584</v>
      </c>
      <c r="AI683" s="52">
        <f t="shared" si="59"/>
        <v>1.0368299555635376</v>
      </c>
      <c r="BG683" s="102">
        <f>_xll.qlCalendarAdvance(calendar,BG682,"1D",,,trigger)</f>
        <v>43249</v>
      </c>
      <c r="BH683" s="71">
        <f>_xll.qlTenorBasisForwardRate($W$17,BG683,_xll.ohTrigger(trigger,$W$24))</f>
        <v>3.5939786982086071E-3</v>
      </c>
      <c r="BI683" s="71">
        <f>_xll.qlTenorBasisForwardRate($W$17,BG683,_xll.ohTrigger(trigger,$W$24))*_xll.qlInterpolationInterpolate($AI$1,BG683,,trigger)</f>
        <v>3.7668154598831322E-3</v>
      </c>
      <c r="BJ683" s="71">
        <f>_xll.qlIndexFixing($W$9,_xll.qlInterestRateIndexFixingDate($W$9,BG683,trigger),TRUE,trigger)</f>
        <v>3.7668644026294011E-3</v>
      </c>
      <c r="BK683" s="1">
        <f t="shared" si="62"/>
        <v>4.8942746268959558E-8</v>
      </c>
    </row>
    <row r="684" spans="26:63" x14ac:dyDescent="0.2">
      <c r="Z684" s="1">
        <f t="shared" si="60"/>
        <v>681</v>
      </c>
      <c r="AA684" s="44" t="str">
        <f t="shared" si="61"/>
        <v>681M</v>
      </c>
      <c r="AB684" s="45">
        <f>_xll.qlCalendarAdvance(calendar,$AB$3,AA684,,,trigger)</f>
        <v>63009</v>
      </c>
      <c r="AC684" s="45">
        <f>_xll.qlInterestRateIndexMaturity($W$9,AB684,trigger)</f>
        <v>63193</v>
      </c>
      <c r="AD684" s="49">
        <f>_xll.qlTenorBasisValue($W$17,AB684,_xll.ohTrigger(trigger,$W$24))</f>
        <v>1.7211985568006886E-4</v>
      </c>
      <c r="AE684" s="49">
        <f>_xll.qlTenorBasisForwardRate($W$17,AB684,_xll.ohTrigger(trigger,$W$24))</f>
        <v>1.3606634938835778E-2</v>
      </c>
      <c r="AF684" s="49">
        <f>_xll.qlTenorBasisForwardRate2($W$17,AB684,AC684,_xll.ohTrigger(trigger,$W$24))</f>
        <v>1.3606634938835778E-2</v>
      </c>
      <c r="AG684" s="49">
        <f>_xll.qlIndexFixing($W$9,_xll.qlInterestRateIndexFixingDate($W$9,AB684,trigger),TRUE,trigger)</f>
        <v>1.4114868250109635E-2</v>
      </c>
      <c r="AH684" s="52">
        <f t="shared" si="58"/>
        <v>-5.0823331127385769</v>
      </c>
      <c r="AI684" s="52">
        <f t="shared" si="59"/>
        <v>1.0373518738143894</v>
      </c>
      <c r="BG684" s="102">
        <f>_xll.qlCalendarAdvance(calendar,BG683,"1D",,,trigger)</f>
        <v>43250</v>
      </c>
      <c r="BH684" s="71">
        <f>_xll.qlTenorBasisForwardRate($W$17,BG684,_xll.ohTrigger(trigger,$W$24))</f>
        <v>3.601330827545247E-3</v>
      </c>
      <c r="BI684" s="71">
        <f>_xll.qlTenorBasisForwardRate($W$17,BG684,_xll.ohTrigger(trigger,$W$24))*_xll.qlInterpolationInterpolate($AI$1,BG684,,trigger)</f>
        <v>3.774313658471886E-3</v>
      </c>
      <c r="BJ684" s="71">
        <f>_xll.qlIndexFixing($W$9,_xll.qlInterestRateIndexFixingDate($W$9,BG684,trigger),TRUE,trigger)</f>
        <v>3.7743297244275317E-3</v>
      </c>
      <c r="BK684" s="1">
        <f t="shared" si="62"/>
        <v>1.6065955645711005E-8</v>
      </c>
    </row>
    <row r="685" spans="26:63" x14ac:dyDescent="0.2">
      <c r="Z685" s="1">
        <f t="shared" si="60"/>
        <v>682</v>
      </c>
      <c r="AA685" s="44" t="str">
        <f t="shared" si="61"/>
        <v>682M</v>
      </c>
      <c r="AB685" s="45">
        <f>_xll.qlCalendarAdvance(calendar,$AB$3,AA685,,,trigger)</f>
        <v>63038</v>
      </c>
      <c r="AC685" s="45">
        <f>_xll.qlInterestRateIndexMaturity($W$9,AB685,trigger)</f>
        <v>63222</v>
      </c>
      <c r="AD685" s="49">
        <f>_xll.qlTenorBasisValue($W$17,AB685,_xll.ohTrigger(trigger,$W$24))</f>
        <v>1.7210615138891138E-4</v>
      </c>
      <c r="AE685" s="49">
        <f>_xll.qlTenorBasisForwardRate($W$17,AB685,_xll.ohTrigger(trigger,$W$24))</f>
        <v>1.3614957524227932E-2</v>
      </c>
      <c r="AF685" s="49">
        <f>_xll.qlTenorBasisForwardRate2($W$17,AB685,AC685,_xll.ohTrigger(trigger,$W$24))</f>
        <v>1.3614957524227932E-2</v>
      </c>
      <c r="AG685" s="49">
        <f>_xll.qlIndexFixing($W$9,_xll.qlInterestRateIndexFixingDate($W$9,AB685,trigger),TRUE,trigger)</f>
        <v>1.4129671713460865E-2</v>
      </c>
      <c r="AH685" s="52">
        <f t="shared" si="58"/>
        <v>-5.1471418923293255</v>
      </c>
      <c r="AI685" s="52">
        <f t="shared" si="59"/>
        <v>1.0378050528851812</v>
      </c>
      <c r="BG685" s="102">
        <f>_xll.qlCalendarAdvance(calendar,BG684,"1D",,,trigger)</f>
        <v>43251</v>
      </c>
      <c r="BH685" s="71">
        <f>_xll.qlTenorBasisForwardRate($W$17,BG685,_xll.ohTrigger(trigger,$W$24))</f>
        <v>3.6049454967618335E-3</v>
      </c>
      <c r="BI685" s="71">
        <f>_xll.qlTenorBasisForwardRate($W$17,BG685,_xll.ohTrigger(trigger,$W$24))*_xll.qlInterpolationInterpolate($AI$1,BG685,,trigger)</f>
        <v>3.7778942435286135E-3</v>
      </c>
      <c r="BJ685" s="71">
        <f>_xll.qlIndexFixing($W$9,_xll.qlInterestRateIndexFixingDate($W$9,BG685,trigger),TRUE,trigger)</f>
        <v>3.7780530586804012E-3</v>
      </c>
      <c r="BK685" s="1">
        <f t="shared" si="62"/>
        <v>1.5881515178775216E-7</v>
      </c>
    </row>
    <row r="686" spans="26:63" x14ac:dyDescent="0.2">
      <c r="Z686" s="1">
        <f t="shared" si="60"/>
        <v>683</v>
      </c>
      <c r="AA686" s="44" t="str">
        <f t="shared" si="61"/>
        <v>683M</v>
      </c>
      <c r="AB686" s="45">
        <f>_xll.qlCalendarAdvance(calendar,$AB$3,AA686,,,trigger)</f>
        <v>63069</v>
      </c>
      <c r="AC686" s="45">
        <f>_xll.qlInterestRateIndexMaturity($W$9,AB686,trigger)</f>
        <v>63250</v>
      </c>
      <c r="AD686" s="49">
        <f>_xll.qlTenorBasisValue($W$17,AB686,_xll.ohTrigger(trigger,$W$24))</f>
        <v>1.7209171153391957E-4</v>
      </c>
      <c r="AE686" s="49">
        <f>_xll.qlTenorBasisForwardRate($W$17,AB686,_xll.ohTrigger(trigger,$W$24))</f>
        <v>1.3622457663220663E-2</v>
      </c>
      <c r="AF686" s="49">
        <f>_xll.qlTenorBasisForwardRate2($W$17,AB686,AC686,_xll.ohTrigger(trigger,$W$24))</f>
        <v>1.3622457663220663E-2</v>
      </c>
      <c r="AG686" s="49">
        <f>_xll.qlIndexFixing($W$9,_xll.qlInterestRateIndexFixingDate($W$9,AB686,trigger),TRUE,trigger)</f>
        <v>1.4143553257217587E-2</v>
      </c>
      <c r="AH686" s="52">
        <f t="shared" si="58"/>
        <v>-5.2109559399692378</v>
      </c>
      <c r="AI686" s="52">
        <f t="shared" si="59"/>
        <v>1.0382526858867642</v>
      </c>
      <c r="BG686" s="102">
        <f>_xll.qlCalendarAdvance(calendar,BG685,"1D",,,trigger)</f>
        <v>43252</v>
      </c>
      <c r="BH686" s="71">
        <f>_xll.qlTenorBasisForwardRate($W$17,BG686,_xll.ohTrigger(trigger,$W$24))</f>
        <v>3.6197860499692859E-3</v>
      </c>
      <c r="BI686" s="71">
        <f>_xll.qlTenorBasisForwardRate($W$17,BG686,_xll.ohTrigger(trigger,$W$24))*_xll.qlInterpolationInterpolate($AI$1,BG686,,trigger)</f>
        <v>3.7932382156474695E-3</v>
      </c>
      <c r="BJ686" s="71">
        <f>_xll.qlIndexFixing($W$9,_xll.qlInterestRateIndexFixingDate($W$9,BG686,trigger),TRUE,trigger)</f>
        <v>3.7930037261662661E-3</v>
      </c>
      <c r="BK686" s="1">
        <f t="shared" si="62"/>
        <v>-2.3448948120339749E-7</v>
      </c>
    </row>
    <row r="687" spans="26:63" x14ac:dyDescent="0.2">
      <c r="Z687" s="1">
        <f t="shared" si="60"/>
        <v>684</v>
      </c>
      <c r="AA687" s="44" t="str">
        <f t="shared" si="61"/>
        <v>684M</v>
      </c>
      <c r="AB687" s="45">
        <f>_xll.qlCalendarAdvance(calendar,$AB$3,AA687,,,trigger)</f>
        <v>63100</v>
      </c>
      <c r="AC687" s="45">
        <f>_xll.qlInterestRateIndexMaturity($W$9,AB687,trigger)</f>
        <v>63282</v>
      </c>
      <c r="AD687" s="49">
        <f>_xll.qlTenorBasisValue($W$17,AB687,_xll.ohTrigger(trigger,$W$24))</f>
        <v>1.7207748512736436E-4</v>
      </c>
      <c r="AE687" s="49">
        <f>_xll.qlTenorBasisForwardRate($W$17,AB687,_xll.ohTrigger(trigger,$W$24))</f>
        <v>1.3631301084054298E-2</v>
      </c>
      <c r="AF687" s="49">
        <f>_xll.qlTenorBasisForwardRate2($W$17,AB687,AC687,_xll.ohTrigger(trigger,$W$24))</f>
        <v>1.3631301084054298E-2</v>
      </c>
      <c r="AG687" s="49">
        <f>_xll.qlIndexFixing($W$9,_xll.qlInterestRateIndexFixingDate($W$9,AB687,trigger),TRUE,trigger)</f>
        <v>1.4159103546569133E-2</v>
      </c>
      <c r="AH687" s="52">
        <f t="shared" si="58"/>
        <v>-5.2780246251483458</v>
      </c>
      <c r="AI687" s="52">
        <f t="shared" si="59"/>
        <v>1.0387198888250111</v>
      </c>
      <c r="BG687" s="102">
        <f>_xll.qlCalendarAdvance(calendar,BG686,"1D",,,trigger)</f>
        <v>43255</v>
      </c>
      <c r="BH687" s="71">
        <f>_xll.qlTenorBasisForwardRate($W$17,BG687,_xll.ohTrigger(trigger,$W$24))</f>
        <v>3.6343895267384155E-3</v>
      </c>
      <c r="BI687" s="71">
        <f>_xll.qlTenorBasisForwardRate($W$17,BG687,_xll.ohTrigger(trigger,$W$24))*_xll.qlInterpolationInterpolate($AI$1,BG687,,trigger)</f>
        <v>3.8079132463322983E-3</v>
      </c>
      <c r="BJ687" s="71">
        <f>_xll.qlIndexFixing($W$9,_xll.qlInterestRateIndexFixingDate($W$9,BG687,trigger),TRUE,trigger)</f>
        <v>3.8079132463322979E-3</v>
      </c>
      <c r="BK687" s="1">
        <f t="shared" si="62"/>
        <v>0</v>
      </c>
    </row>
    <row r="688" spans="26:63" x14ac:dyDescent="0.2">
      <c r="Z688" s="1">
        <f t="shared" si="60"/>
        <v>685</v>
      </c>
      <c r="AA688" s="44" t="str">
        <f t="shared" si="61"/>
        <v>685M</v>
      </c>
      <c r="AB688" s="45">
        <f>_xll.qlCalendarAdvance(calendar,$AB$3,AA688,,,trigger)</f>
        <v>63130</v>
      </c>
      <c r="AC688" s="45">
        <f>_xll.qlInterestRateIndexMaturity($W$9,AB688,trigger)</f>
        <v>63311</v>
      </c>
      <c r="AD688" s="49">
        <f>_xll.qlTenorBasisValue($W$17,AB688,_xll.ohTrigger(trigger,$W$24))</f>
        <v>1.7206391792964622E-4</v>
      </c>
      <c r="AE688" s="49">
        <f>_xll.qlTenorBasisForwardRate($W$17,AB688,_xll.ohTrigger(trigger,$W$24))</f>
        <v>1.3638874401068252E-2</v>
      </c>
      <c r="AF688" s="49">
        <f>_xll.qlTenorBasisForwardRate2($W$17,AB688,AC688,_xll.ohTrigger(trigger,$W$24))</f>
        <v>1.3638874401068252E-2</v>
      </c>
      <c r="AG688" s="49">
        <f>_xll.qlIndexFixing($W$9,_xll.qlInterestRateIndexFixingDate($W$9,AB688,trigger),TRUE,trigger)</f>
        <v>1.4172755374141512E-2</v>
      </c>
      <c r="AH688" s="52">
        <f t="shared" si="58"/>
        <v>-5.3388097307325957</v>
      </c>
      <c r="AI688" s="52">
        <f t="shared" si="59"/>
        <v>1.0391440640461829</v>
      </c>
      <c r="BG688" s="102">
        <f>_xll.qlCalendarAdvance(calendar,BG687,"1D",,,trigger)</f>
        <v>43256</v>
      </c>
      <c r="BH688" s="71">
        <f>_xll.qlTenorBasisForwardRate($W$17,BG688,_xll.ohTrigger(trigger,$W$24))</f>
        <v>3.6417576214096358E-3</v>
      </c>
      <c r="BI688" s="71">
        <f>_xll.qlTenorBasisForwardRate($W$17,BG688,_xll.ohTrigger(trigger,$W$24))*_xll.qlInterpolationInterpolate($AI$1,BG688,,trigger)</f>
        <v>3.8153540380639291E-3</v>
      </c>
      <c r="BJ688" s="71">
        <f>_xll.qlIndexFixing($W$9,_xll.qlInterestRateIndexFixingDate($W$9,BG688,trigger),TRUE,trigger)</f>
        <v>3.8153785347254414E-3</v>
      </c>
      <c r="BK688" s="1">
        <f t="shared" si="62"/>
        <v>2.4496661512208445E-8</v>
      </c>
    </row>
    <row r="689" spans="26:63" x14ac:dyDescent="0.2">
      <c r="Z689" s="1">
        <f t="shared" si="60"/>
        <v>686</v>
      </c>
      <c r="AA689" s="44" t="str">
        <f t="shared" si="61"/>
        <v>686M</v>
      </c>
      <c r="AB689" s="45">
        <f>_xll.qlCalendarAdvance(calendar,$AB$3,AA689,,,trigger)</f>
        <v>63160</v>
      </c>
      <c r="AC689" s="45">
        <f>_xll.qlInterestRateIndexMaturity($W$9,AB689,trigger)</f>
        <v>63342</v>
      </c>
      <c r="AD689" s="49">
        <f>_xll.qlTenorBasisValue($W$17,AB689,_xll.ohTrigger(trigger,$W$24))</f>
        <v>1.7205054492224029E-4</v>
      </c>
      <c r="AE689" s="49">
        <f>_xll.qlTenorBasisForwardRate($W$17,AB689,_xll.ohTrigger(trigger,$W$24))</f>
        <v>1.3646998979047864E-2</v>
      </c>
      <c r="AF689" s="49">
        <f>_xll.qlTenorBasisForwardRate2($W$17,AB689,AC689,_xll.ohTrigger(trigger,$W$24))</f>
        <v>1.3646998979047864E-2</v>
      </c>
      <c r="AG689" s="49">
        <f>_xll.qlIndexFixing($W$9,_xll.qlInterestRateIndexFixingDate($W$9,AB689,trigger),TRUE,trigger)</f>
        <v>1.4187027756826202E-2</v>
      </c>
      <c r="AH689" s="52">
        <f t="shared" si="58"/>
        <v>-5.4002877777833795</v>
      </c>
      <c r="AI689" s="52">
        <f t="shared" si="59"/>
        <v>1.0395712477598511</v>
      </c>
      <c r="BG689" s="102">
        <f>_xll.qlCalendarAdvance(calendar,BG688,"1D",,,trigger)</f>
        <v>43257</v>
      </c>
      <c r="BH689" s="71">
        <f>_xll.qlTenorBasisForwardRate($W$17,BG689,_xll.ohTrigger(trigger,$W$24))</f>
        <v>3.6491285113639865E-3</v>
      </c>
      <c r="BI689" s="71">
        <f>_xll.qlTenorBasisForwardRate($W$17,BG689,_xll.ohTrigger(trigger,$W$24))*_xll.qlInterpolationInterpolate($AI$1,BG689,,trigger)</f>
        <v>3.8227966287783187E-3</v>
      </c>
      <c r="BJ689" s="71">
        <f>_xll.qlIndexFixing($W$9,_xll.qlInterestRateIndexFixingDate($W$9,BG689,trigger),TRUE,trigger)</f>
        <v>3.8228439507760319E-3</v>
      </c>
      <c r="BK689" s="1">
        <f t="shared" si="62"/>
        <v>4.7321997713196257E-8</v>
      </c>
    </row>
    <row r="690" spans="26:63" x14ac:dyDescent="0.2">
      <c r="Z690" s="1">
        <f t="shared" si="60"/>
        <v>687</v>
      </c>
      <c r="AA690" s="44" t="str">
        <f t="shared" si="61"/>
        <v>687M</v>
      </c>
      <c r="AB690" s="45">
        <f>_xll.qlCalendarAdvance(calendar,$AB$3,AA690,,,trigger)</f>
        <v>63191</v>
      </c>
      <c r="AC690" s="45">
        <f>_xll.qlInterestRateIndexMaturity($W$9,AB690,trigger)</f>
        <v>63373</v>
      </c>
      <c r="AD690" s="49">
        <f>_xll.qlTenorBasisValue($W$17,AB690,_xll.ohTrigger(trigger,$W$24))</f>
        <v>1.7203692723643136E-4</v>
      </c>
      <c r="AE690" s="49">
        <f>_xll.qlTenorBasisForwardRate($W$17,AB690,_xll.ohTrigger(trigger,$W$24))</f>
        <v>1.3654765348683612E-2</v>
      </c>
      <c r="AF690" s="49">
        <f>_xll.qlTenorBasisForwardRate2($W$17,AB690,AC690,_xll.ohTrigger(trigger,$W$24))</f>
        <v>1.3654765348683612E-2</v>
      </c>
      <c r="AG690" s="49">
        <f>_xll.qlIndexFixing($W$9,_xll.qlInterestRateIndexFixingDate($W$9,AB690,trigger),TRUE,trigger)</f>
        <v>1.4200843548940504E-2</v>
      </c>
      <c r="AH690" s="52">
        <f t="shared" si="58"/>
        <v>-5.4607820025689113</v>
      </c>
      <c r="AI690" s="52">
        <f t="shared" si="59"/>
        <v>1.0399917674388697</v>
      </c>
      <c r="BG690" s="102">
        <f>_xll.qlCalendarAdvance(calendar,BG689,"1D",,,trigger)</f>
        <v>43258</v>
      </c>
      <c r="BH690" s="71">
        <f>_xll.qlTenorBasisForwardRate($W$17,BG690,_xll.ohTrigger(trigger,$W$24))</f>
        <v>3.6565021767895564E-3</v>
      </c>
      <c r="BI690" s="71">
        <f>_xll.qlTenorBasisForwardRate($W$17,BG690,_xll.ohTrigger(trigger,$W$24))*_xll.qlInterpolationInterpolate($AI$1,BG690,,trigger)</f>
        <v>3.83024099707953E-3</v>
      </c>
      <c r="BJ690" s="71">
        <f>_xll.qlIndexFixing($W$9,_xll.qlInterestRateIndexFixingDate($W$9,BG690,trigger),TRUE,trigger)</f>
        <v>3.8303095102821434E-3</v>
      </c>
      <c r="BK690" s="1">
        <f t="shared" si="62"/>
        <v>6.8513202613421781E-8</v>
      </c>
    </row>
    <row r="691" spans="26:63" x14ac:dyDescent="0.2">
      <c r="Z691" s="1">
        <f t="shared" si="60"/>
        <v>688</v>
      </c>
      <c r="AA691" s="44" t="str">
        <f t="shared" si="61"/>
        <v>688M</v>
      </c>
      <c r="AB691" s="45">
        <f>_xll.qlCalendarAdvance(calendar,$AB$3,AA691,,,trigger)</f>
        <v>63222</v>
      </c>
      <c r="AC691" s="45">
        <f>_xll.qlInterestRateIndexMaturity($W$9,AB691,trigger)</f>
        <v>63403</v>
      </c>
      <c r="AD691" s="49">
        <f>_xll.qlTenorBasisValue($W$17,AB691,_xll.ohTrigger(trigger,$W$24))</f>
        <v>1.7202351097856004E-4</v>
      </c>
      <c r="AE691" s="49">
        <f>_xll.qlTenorBasisForwardRate($W$17,AB691,_xll.ohTrigger(trigger,$W$24))</f>
        <v>1.3661920628637228E-2</v>
      </c>
      <c r="AF691" s="49">
        <f>_xll.qlTenorBasisForwardRate2($W$17,AB691,AC691,_xll.ohTrigger(trigger,$W$24))</f>
        <v>1.3661920628637228E-2</v>
      </c>
      <c r="AG691" s="49">
        <f>_xll.qlIndexFixing($W$9,_xll.qlInterestRateIndexFixingDate($W$9,AB691,trigger),TRUE,trigger)</f>
        <v>1.4213752837609795E-2</v>
      </c>
      <c r="AH691" s="52">
        <f t="shared" si="58"/>
        <v>-5.5183220897256708</v>
      </c>
      <c r="AI691" s="52">
        <f t="shared" si="59"/>
        <v>1.0403919934811985</v>
      </c>
      <c r="BG691" s="102">
        <f>_xll.qlCalendarAdvance(calendar,BG690,"1D",,,trigger)</f>
        <v>43259</v>
      </c>
      <c r="BH691" s="71">
        <f>_xll.qlTenorBasisForwardRate($W$17,BG691,_xll.ohTrigger(trigger,$W$24))</f>
        <v>3.6713786302175074E-3</v>
      </c>
      <c r="BI691" s="71">
        <f>_xll.qlTenorBasisForwardRate($W$17,BG691,_xll.ohTrigger(trigger,$W$24))*_xll.qlInterpolationInterpolate($AI$1,BG691,,trigger)</f>
        <v>3.8455429434248308E-3</v>
      </c>
      <c r="BJ691" s="71">
        <f>_xll.qlIndexFixing($W$9,_xll.qlInterestRateIndexFixingDate($W$9,BG691,trigger),TRUE,trigger)</f>
        <v>3.8452692057364805E-3</v>
      </c>
      <c r="BK691" s="1">
        <f t="shared" si="62"/>
        <v>-2.7373768835036241E-7</v>
      </c>
    </row>
    <row r="692" spans="26:63" x14ac:dyDescent="0.2">
      <c r="Z692" s="1">
        <f t="shared" si="60"/>
        <v>689</v>
      </c>
      <c r="AA692" s="44" t="str">
        <f t="shared" si="61"/>
        <v>689M</v>
      </c>
      <c r="AB692" s="45">
        <f>_xll.qlCalendarAdvance(calendar,$AB$3,AA692,,,trigger)</f>
        <v>63250</v>
      </c>
      <c r="AC692" s="45">
        <f>_xll.qlInterestRateIndexMaturity($W$9,AB692,trigger)</f>
        <v>63436</v>
      </c>
      <c r="AD692" s="49">
        <f>_xll.qlTenorBasisValue($W$17,AB692,_xll.ohTrigger(trigger,$W$24))</f>
        <v>1.7201156374810583E-4</v>
      </c>
      <c r="AE692" s="49">
        <f>_xll.qlTenorBasisForwardRate($W$17,AB692,_xll.ohTrigger(trigger,$W$24))</f>
        <v>1.367037552468321E-2</v>
      </c>
      <c r="AF692" s="49">
        <f>_xll.qlTenorBasisForwardRate2($W$17,AB692,AC692,_xll.ohTrigger(trigger,$W$24))</f>
        <v>1.367037552468321E-2</v>
      </c>
      <c r="AG692" s="49">
        <f>_xll.qlIndexFixing($W$9,_xll.qlInterestRateIndexFixingDate($W$9,AB692,trigger),TRUE,trigger)</f>
        <v>1.4227893485775963E-2</v>
      </c>
      <c r="AH692" s="52">
        <f t="shared" si="58"/>
        <v>-5.5751796109275267</v>
      </c>
      <c r="AI692" s="52">
        <f t="shared" si="59"/>
        <v>1.0407829294876427</v>
      </c>
      <c r="BG692" s="102">
        <f>_xll.qlCalendarAdvance(calendar,BG691,"1D",,,trigger)</f>
        <v>43262</v>
      </c>
      <c r="BH692" s="71">
        <f>_xll.qlTenorBasisForwardRate($W$17,BG692,_xll.ohTrigger(trigger,$W$24))</f>
        <v>3.6860241966525996E-3</v>
      </c>
      <c r="BI692" s="71">
        <f>_xll.qlTenorBasisForwardRate($W$17,BG692,_xll.ohTrigger(trigger,$W$24))*_xll.qlInterpolationInterpolate($AI$1,BG692,,trigger)</f>
        <v>3.8600358181183894E-3</v>
      </c>
      <c r="BJ692" s="71">
        <f>_xll.qlIndexFixing($W$9,_xll.qlInterestRateIndexFixingDate($W$9,BG692,trigger),TRUE,trigger)</f>
        <v>3.8601735041794137E-3</v>
      </c>
      <c r="BK692" s="1">
        <f t="shared" si="62"/>
        <v>1.3768606102427736E-7</v>
      </c>
    </row>
    <row r="693" spans="26:63" x14ac:dyDescent="0.2">
      <c r="Z693" s="1">
        <f t="shared" si="60"/>
        <v>690</v>
      </c>
      <c r="AA693" s="44" t="str">
        <f t="shared" si="61"/>
        <v>690M</v>
      </c>
      <c r="AB693" s="45">
        <f>_xll.qlCalendarAdvance(calendar,$AB$3,AA693,,,trigger)</f>
        <v>63282</v>
      </c>
      <c r="AC693" s="45">
        <f>_xll.qlInterestRateIndexMaturity($W$9,AB693,trigger)</f>
        <v>63465</v>
      </c>
      <c r="AD693" s="49">
        <f>_xll.qlTenorBasisValue($W$17,AB693,_xll.ohTrigger(trigger,$W$24))</f>
        <v>1.7199810529908312E-4</v>
      </c>
      <c r="AE693" s="49">
        <f>_xll.qlTenorBasisForwardRate($W$17,AB693,_xll.ohTrigger(trigger,$W$24))</f>
        <v>1.3676557910956731E-2</v>
      </c>
      <c r="AF693" s="49">
        <f>_xll.qlTenorBasisForwardRate2($W$17,AB693,AC693,_xll.ohTrigger(trigger,$W$24))</f>
        <v>1.3676557910956731E-2</v>
      </c>
      <c r="AG693" s="49">
        <f>_xll.qlIndexFixing($W$9,_xll.qlInterestRateIndexFixingDate($W$9,AB693,trigger),TRUE,trigger)</f>
        <v>1.4239433237593276E-2</v>
      </c>
      <c r="AH693" s="52">
        <f t="shared" si="58"/>
        <v>-5.6287532663654511</v>
      </c>
      <c r="AI693" s="52">
        <f t="shared" si="59"/>
        <v>1.0411562127182314</v>
      </c>
      <c r="BG693" s="102">
        <f>_xll.qlCalendarAdvance(calendar,BG692,"1D",,,trigger)</f>
        <v>43263</v>
      </c>
      <c r="BH693" s="71">
        <f>_xll.qlTenorBasisForwardRate($W$17,BG693,_xll.ohTrigger(trigger,$W$24))</f>
        <v>3.6934114419371555E-3</v>
      </c>
      <c r="BI693" s="71">
        <f>_xll.qlTenorBasisForwardRate($W$17,BG693,_xll.ohTrigger(trigger,$W$24))*_xll.qlInterpolationInterpolate($AI$1,BG693,,trigger)</f>
        <v>3.8674887532937669E-3</v>
      </c>
      <c r="BJ693" s="71">
        <f>_xll.qlIndexFixing($W$9,_xll.qlInterestRateIndexFixingDate($W$9,BG693,trigger),TRUE,trigger)</f>
        <v>3.86764002328077E-3</v>
      </c>
      <c r="BK693" s="1">
        <f t="shared" si="62"/>
        <v>1.5126998700312408E-7</v>
      </c>
    </row>
    <row r="694" spans="26:63" x14ac:dyDescent="0.2">
      <c r="Z694" s="1">
        <f t="shared" si="60"/>
        <v>691</v>
      </c>
      <c r="AA694" s="46" t="str">
        <f t="shared" si="61"/>
        <v>691M</v>
      </c>
      <c r="AB694" s="47">
        <f>_xll.qlCalendarAdvance(calendar,$AB$3,AA694,,,trigger)</f>
        <v>63311</v>
      </c>
      <c r="AC694" s="47">
        <f>_xll.qlInterestRateIndexMaturity($W$9,AB694,trigger)</f>
        <v>63495</v>
      </c>
      <c r="AD694" s="50">
        <f>_xll.qlTenorBasisValue($W$17,AB694,_xll.ohTrigger(trigger,$W$24))</f>
        <v>1.7198608620718598E-4</v>
      </c>
      <c r="AE694" s="50">
        <f>_xll.qlTenorBasisForwardRate($W$17,AB694,_xll.ohTrigger(trigger,$W$24))</f>
        <v>1.3683311075787677E-2</v>
      </c>
      <c r="AF694" s="50">
        <f>_xll.qlTenorBasisForwardRate2($W$17,AB694,AC694,_xll.ohTrigger(trigger,$W$24))</f>
        <v>1.3683311075787677E-2</v>
      </c>
      <c r="AG694" s="50">
        <f>_xll.qlIndexFixing($W$9,_xll.qlInterestRateIndexFixingDate($W$9,AB694,trigger),TRUE,trigger)</f>
        <v>1.4251268120608909E-2</v>
      </c>
      <c r="AH694" s="53">
        <f t="shared" si="58"/>
        <v>-5.6795704482123268</v>
      </c>
      <c r="AI694" s="53">
        <f t="shared" si="59"/>
        <v>1.0415072815107025</v>
      </c>
      <c r="BG694" s="102">
        <f>_xll.qlCalendarAdvance(calendar,BG693,"1D",,,trigger)</f>
        <v>43264</v>
      </c>
      <c r="BH694" s="71">
        <f>_xll.qlTenorBasisForwardRate($W$17,BG694,_xll.ohTrigger(trigger,$W$24))</f>
        <v>3.7008013436279534E-3</v>
      </c>
      <c r="BI694" s="71">
        <f>_xll.qlTenorBasisForwardRate($W$17,BG694,_xll.ohTrigger(trigger,$W$24))*_xll.qlInterpolationInterpolate($AI$1,BG694,,trigger)</f>
        <v>3.8749433376053057E-3</v>
      </c>
      <c r="BJ694" s="71">
        <f>_xll.qlIndexFixing($W$9,_xll.qlInterestRateIndexFixingDate($W$9,BG694,trigger),TRUE,trigger)</f>
        <v>3.8751067838300808E-3</v>
      </c>
      <c r="BK694" s="1">
        <f t="shared" si="62"/>
        <v>1.6344622477508508E-7</v>
      </c>
    </row>
    <row r="695" spans="26:63" x14ac:dyDescent="0.2">
      <c r="BG695" s="102">
        <f>_xll.qlCalendarAdvance(calendar,BG694,"1D",,,trigger)</f>
        <v>43265</v>
      </c>
      <c r="BH695" s="71">
        <f>_xll.qlTenorBasisForwardRate($W$17,BG695,_xll.ohTrigger(trigger,$W$24))</f>
        <v>3.7081938818466879E-3</v>
      </c>
      <c r="BI695" s="71">
        <f>_xll.qlTenorBasisForwardRate($W$17,BG695,_xll.ohTrigger(trigger,$W$24))*_xll.qlInterpolationInterpolate($AI$1,BG695,,trigger)</f>
        <v>3.8823995496301135E-3</v>
      </c>
      <c r="BJ695" s="71">
        <f>_xll.qlIndexFixing($W$9,_xll.qlInterestRateIndexFixingDate($W$9,BG695,trigger),TRUE,trigger)</f>
        <v>3.8825738026921071E-3</v>
      </c>
      <c r="BK695" s="1">
        <f t="shared" si="62"/>
        <v>1.7425306199359003E-7</v>
      </c>
    </row>
  </sheetData>
  <dataValidations disablePrompts="1" count="4">
    <dataValidation type="list" allowBlank="1" showInputMessage="1" showErrorMessage="1" sqref="D27:D65">
      <formula1>"Annual,Semiannual,EveryFourthMonth,Quarterly,Bimonthly,Monthly,Biweekly,Weekly,Daily,Once,NoFrequency"</formula1>
    </dataValidation>
    <dataValidation type="list" allowBlank="1" showInputMessage="1" showErrorMessage="1" sqref="W5">
      <formula1>"AllDepos,DeposBeforeFirstFuturesStartDate,DeposBeforeFirstFuturesStartDatePlusOne,DeposBeforeFirstFuturesExpiryDate"</formula1>
    </dataValidation>
    <dataValidation type="list" allowBlank="1" showInputMessage="1" showErrorMessage="1" sqref="E3:E65">
      <formula1>"Following,Modified Following,Preceding,Modified Preceding,Unadjusted,Half-Month Modified Following"</formula1>
    </dataValidation>
    <dataValidation type="list" allowBlank="1" showInputMessage="1" showErrorMessage="1" sqref="F3:F6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General Settings</vt:lpstr>
      <vt:lpstr>Eur3M</vt:lpstr>
      <vt:lpstr>Eur6M</vt:lpstr>
      <vt:lpstr>BaseCurve</vt:lpstr>
      <vt:lpstr>calendar</vt:lpstr>
      <vt:lpstr>currency</vt:lpstr>
      <vt:lpstr>EvaluationDate</vt:lpstr>
      <vt:lpstr>familyname</vt:lpstr>
      <vt:lpstr>Eur3M!MinDistance</vt:lpstr>
      <vt:lpstr>MinDistance</vt:lpstr>
      <vt:lpstr>objectoverwrite</vt:lpstr>
      <vt:lpstr>permanent</vt:lpstr>
      <vt:lpstr>Eur3M!Priority</vt:lpstr>
      <vt:lpstr>Priority</vt:lpstr>
      <vt:lpstr>SettlementDate</vt:lpstr>
      <vt:lpstr>trigger</vt:lpstr>
    </vt:vector>
  </TitlesOfParts>
  <Company>Banca IMI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Mazzocchi, Paolo (IT - Milano)</cp:lastModifiedBy>
  <dcterms:created xsi:type="dcterms:W3CDTF">2015-07-27T15:44:24Z</dcterms:created>
  <dcterms:modified xsi:type="dcterms:W3CDTF">2015-11-11T23:37:05Z</dcterms:modified>
</cp:coreProperties>
</file>