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kha Ajkumar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6" i="1" l="1"/>
  <c r="BI5" i="1"/>
  <c r="BI4" i="1"/>
  <c r="BI3" i="1"/>
  <c r="BI2" i="1"/>
  <c r="BH3" i="1" l="1"/>
  <c r="BH4" i="1"/>
  <c r="BH5" i="1"/>
  <c r="BH6" i="1"/>
  <c r="BH2" i="1"/>
  <c r="BE3" i="1" l="1"/>
  <c r="BE4" i="1"/>
  <c r="BE5" i="1"/>
  <c r="BE6" i="1"/>
  <c r="BE2" i="1"/>
  <c r="BJ5" i="1" l="1"/>
  <c r="BL5" i="1" s="1"/>
  <c r="BJ4" i="1"/>
  <c r="BL4" i="1" s="1"/>
  <c r="BJ3" i="1"/>
  <c r="BL3" i="1" s="1"/>
  <c r="BJ2" i="1"/>
  <c r="BL2" i="1" s="1"/>
  <c r="BJ6" i="1"/>
  <c r="BL6" i="1" s="1"/>
  <c r="BF5" i="1" l="1"/>
  <c r="BF4" i="1"/>
  <c r="BF3" i="1"/>
  <c r="BF2" i="1"/>
  <c r="BF6" i="1"/>
  <c r="BD6" i="1"/>
  <c r="BD5" i="1"/>
  <c r="BD4" i="1"/>
  <c r="BD3" i="1"/>
  <c r="BD2" i="1"/>
  <c r="BC6" i="1"/>
  <c r="BC5" i="1"/>
  <c r="BC4" i="1"/>
  <c r="BC3" i="1"/>
  <c r="BC2" i="1"/>
  <c r="BB5" i="1"/>
  <c r="BB4" i="1"/>
  <c r="BB3" i="1"/>
  <c r="BB2" i="1"/>
  <c r="BB6" i="1"/>
  <c r="BA5" i="1"/>
  <c r="BA4" i="1"/>
  <c r="BA3" i="1"/>
  <c r="BA2" i="1"/>
  <c r="BA6" i="1"/>
  <c r="AZ5" i="1"/>
  <c r="AZ4" i="1"/>
  <c r="AZ3" i="1"/>
  <c r="AZ2" i="1"/>
  <c r="AZ6" i="1"/>
  <c r="AY5" i="1"/>
  <c r="AY4" i="1"/>
  <c r="AY3" i="1"/>
  <c r="AY2" i="1"/>
  <c r="AY6" i="1"/>
  <c r="AX5" i="1"/>
  <c r="AX4" i="1"/>
  <c r="AX3" i="1"/>
  <c r="AX2" i="1"/>
  <c r="AX6" i="1"/>
  <c r="BG3" i="1" l="1"/>
  <c r="BG2" i="1"/>
  <c r="BG4" i="1"/>
  <c r="BG6" i="1"/>
  <c r="BG5" i="1"/>
</calcChain>
</file>

<file path=xl/sharedStrings.xml><?xml version="1.0" encoding="utf-8"?>
<sst xmlns="http://schemas.openxmlformats.org/spreadsheetml/2006/main" count="76" uniqueCount="76">
  <si>
    <t>Fiscal Year</t>
  </si>
  <si>
    <t>Equity Share Capital</t>
  </si>
  <si>
    <t>Total Share Capital</t>
  </si>
  <si>
    <t>Reserves and Surplus</t>
  </si>
  <si>
    <t>Total Reserves and Surplus</t>
  </si>
  <si>
    <t>Total Shareholders Funds</t>
  </si>
  <si>
    <t>Long Term Borrowings</t>
  </si>
  <si>
    <t>Deferred Tax Liabilities [Net]</t>
  </si>
  <si>
    <t>Other Long Term Liabilities</t>
  </si>
  <si>
    <t>Long Term Provisions</t>
  </si>
  <si>
    <t>Total Non-Current Liabilities</t>
  </si>
  <si>
    <t>Short Term Borrowings</t>
  </si>
  <si>
    <t>Trade Payables</t>
  </si>
  <si>
    <t>Other Current Liabilities</t>
  </si>
  <si>
    <t>Short Term Provisions</t>
  </si>
  <si>
    <t>Total Current Liabilities</t>
  </si>
  <si>
    <t>Total Capital And Liabilities</t>
  </si>
  <si>
    <t>Tangible Assets</t>
  </si>
  <si>
    <t>Intangible Assets</t>
  </si>
  <si>
    <t>Capital Work-In-Progress</t>
  </si>
  <si>
    <t>Other Assets</t>
  </si>
  <si>
    <t>Fixed Assets</t>
  </si>
  <si>
    <t>Non-Current Investments</t>
  </si>
  <si>
    <t>Deferred Tax Assets [Net]</t>
  </si>
  <si>
    <t>Long Term Loans And Advances</t>
  </si>
  <si>
    <t>Other Non-Current Assets</t>
  </si>
  <si>
    <t>Total Non-Current Assets</t>
  </si>
  <si>
    <t>Current Investments</t>
  </si>
  <si>
    <t>Inventories</t>
  </si>
  <si>
    <t>Trade Receivables</t>
  </si>
  <si>
    <t>Cash And Cash Equivalents</t>
  </si>
  <si>
    <t>Short Term Loans And Advances</t>
  </si>
  <si>
    <t>OtherCurrentAssets</t>
  </si>
  <si>
    <t>Total Current Assets</t>
  </si>
  <si>
    <t>Total Assets</t>
  </si>
  <si>
    <t>Contingent Liabilities</t>
  </si>
  <si>
    <t>Raw Materials</t>
  </si>
  <si>
    <t>Stores, Spares And Loose Tools</t>
  </si>
  <si>
    <t>Trade/Other Goods</t>
  </si>
  <si>
    <t>Capital Goods</t>
  </si>
  <si>
    <t>Expenditure In Foreign Currency</t>
  </si>
  <si>
    <t>Other Earnings</t>
  </si>
  <si>
    <t>Bonus Equity Share Capital</t>
  </si>
  <si>
    <t>Non-Current Investments Quoted Market Value</t>
  </si>
  <si>
    <t>Non-Current Investments Unquoted Book Value</t>
  </si>
  <si>
    <t>Current Investments Quoted Market Value</t>
  </si>
  <si>
    <t>Current Investments Unquoted Book Value</t>
  </si>
  <si>
    <t>FY 2024</t>
  </si>
  <si>
    <t>FY 2023</t>
  </si>
  <si>
    <t>FY 2022</t>
  </si>
  <si>
    <t>FY 2021</t>
  </si>
  <si>
    <t>FY 2020</t>
  </si>
  <si>
    <t xml:space="preserve">Current ratio </t>
  </si>
  <si>
    <t>Cash ratio</t>
  </si>
  <si>
    <t>Quick ratio</t>
  </si>
  <si>
    <t>Working capital</t>
  </si>
  <si>
    <t>Total liquidity</t>
  </si>
  <si>
    <t>Consumption of Raw Materials</t>
  </si>
  <si>
    <t>DIO</t>
  </si>
  <si>
    <t>DPO</t>
  </si>
  <si>
    <t>DSO</t>
  </si>
  <si>
    <t>Total Income From Operations</t>
  </si>
  <si>
    <t>CCC</t>
  </si>
  <si>
    <t>NWC_TNS</t>
  </si>
  <si>
    <t>Inventory Turnover</t>
  </si>
  <si>
    <t>ROCE</t>
  </si>
  <si>
    <t>capital employed</t>
  </si>
  <si>
    <t>P/L Before Int., Excpt. Items &amp; Tax</t>
  </si>
  <si>
    <t>Net Profit</t>
  </si>
  <si>
    <t>CF from Operating Activities</t>
  </si>
  <si>
    <t>CF from Investing Activities</t>
  </si>
  <si>
    <t>CF from Financing Activities</t>
  </si>
  <si>
    <t>Forex Gain/Loss</t>
  </si>
  <si>
    <t>Adj on Amalgamation/ Merger/ Demerger</t>
  </si>
  <si>
    <t>C&amp;CE at the beginning of the year</t>
  </si>
  <si>
    <t>DPO(Neg)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</si>
</sst>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3"/>
  <sheetViews>
    <sheetView tabSelected="1" topLeftCell="T1" workbookViewId="0">
      <selection activeCell="W1" sqref="W1"/>
    </sheetView>
  </sheetViews>
  <sheetFormatPr defaultRowHeight="15" x14ac:dyDescent="0.25"/>
  <cols>
    <col min="1" max="1" width="10.140625" bestFit="1" customWidth="1"/>
    <col min="2" max="2" width="18.85546875" bestFit="1" customWidth="1"/>
    <col min="3" max="3" width="17.7109375" bestFit="1" customWidth="1"/>
    <col min="4" max="4" width="20" bestFit="1" customWidth="1"/>
    <col min="5" max="5" width="25" bestFit="1" customWidth="1"/>
    <col min="6" max="6" width="23.7109375" bestFit="1" customWidth="1"/>
    <col min="7" max="7" width="20.85546875" bestFit="1" customWidth="1"/>
    <col min="8" max="8" width="27.140625" bestFit="1" customWidth="1"/>
    <col min="9" max="9" width="25.140625" bestFit="1" customWidth="1"/>
    <col min="10" max="10" width="20" bestFit="1" customWidth="1"/>
    <col min="11" max="11" width="26.5703125" bestFit="1" customWidth="1"/>
    <col min="12" max="12" width="21.5703125" bestFit="1" customWidth="1"/>
    <col min="13" max="13" width="14.42578125" bestFit="1" customWidth="1"/>
    <col min="14" max="14" width="22.7109375" bestFit="1" customWidth="1"/>
    <col min="15" max="15" width="20.5703125" bestFit="1" customWidth="1"/>
    <col min="16" max="16" width="22" bestFit="1" customWidth="1"/>
    <col min="17" max="17" width="25.5703125" bestFit="1" customWidth="1"/>
    <col min="18" max="18" width="14.85546875" bestFit="1" customWidth="1"/>
    <col min="19" max="19" width="16.28515625" bestFit="1" customWidth="1"/>
    <col min="20" max="20" width="23.42578125" bestFit="1" customWidth="1"/>
    <col min="21" max="21" width="12.28515625" bestFit="1" customWidth="1"/>
    <col min="22" max="22" width="12" bestFit="1" customWidth="1"/>
    <col min="23" max="23" width="24" bestFit="1" customWidth="1"/>
    <col min="24" max="24" width="24.140625" bestFit="1" customWidth="1"/>
    <col min="25" max="25" width="29" bestFit="1" customWidth="1"/>
    <col min="26" max="26" width="24.28515625" bestFit="1" customWidth="1"/>
    <col min="27" max="27" width="23.5703125" bestFit="1" customWidth="1"/>
    <col min="28" max="28" width="19.42578125" bestFit="1" customWidth="1"/>
    <col min="29" max="29" width="11.140625" bestFit="1" customWidth="1"/>
    <col min="30" max="30" width="17.28515625" bestFit="1" customWidth="1"/>
    <col min="31" max="31" width="24.85546875" bestFit="1" customWidth="1"/>
    <col min="32" max="32" width="29.7109375" bestFit="1" customWidth="1"/>
    <col min="33" max="33" width="18.85546875" bestFit="1" customWidth="1"/>
    <col min="34" max="34" width="19" bestFit="1" customWidth="1"/>
    <col min="35" max="35" width="11.5703125" bestFit="1" customWidth="1"/>
    <col min="36" max="36" width="20.140625" bestFit="1" customWidth="1"/>
    <col min="37" max="37" width="13.5703125" bestFit="1" customWidth="1"/>
    <col min="38" max="38" width="28.7109375" bestFit="1" customWidth="1"/>
    <col min="39" max="39" width="18.28515625" bestFit="1" customWidth="1"/>
    <col min="40" max="40" width="13.28515625" bestFit="1" customWidth="1"/>
    <col min="41" max="41" width="30.140625" bestFit="1" customWidth="1"/>
    <col min="42" max="42" width="14.140625" bestFit="1" customWidth="1"/>
    <col min="43" max="43" width="24.85546875" bestFit="1" customWidth="1"/>
    <col min="44" max="44" width="44.140625" bestFit="1" customWidth="1"/>
    <col min="45" max="45" width="44.42578125" bestFit="1" customWidth="1"/>
    <col min="46" max="46" width="39.5703125" bestFit="1" customWidth="1"/>
    <col min="47" max="47" width="39.85546875" bestFit="1" customWidth="1"/>
    <col min="48" max="48" width="28.5703125" bestFit="1" customWidth="1"/>
    <col min="49" max="49" width="28.28515625" bestFit="1" customWidth="1"/>
    <col min="50" max="50" width="12.7109375" style="3" bestFit="1" customWidth="1"/>
    <col min="51" max="51" width="12" bestFit="1" customWidth="1"/>
    <col min="52" max="52" width="10.5703125" style="3" bestFit="1" customWidth="1"/>
    <col min="53" max="53" width="14.85546875" bestFit="1" customWidth="1"/>
    <col min="54" max="54" width="13.42578125" bestFit="1" customWidth="1"/>
    <col min="55" max="59" width="9.140625" style="2"/>
    <col min="60" max="60" width="9.85546875" bestFit="1" customWidth="1"/>
    <col min="61" max="61" width="18.28515625" bestFit="1" customWidth="1"/>
    <col min="62" max="62" width="18.28515625" customWidth="1"/>
    <col min="63" max="63" width="31.42578125" bestFit="1" customWidth="1"/>
    <col min="64" max="64" width="9.140625" style="3"/>
    <col min="65" max="65" width="9.7109375" bestFit="1" customWidth="1"/>
    <col min="66" max="66" width="26.42578125" bestFit="1" customWidth="1"/>
    <col min="67" max="67" width="25.7109375" bestFit="1" customWidth="1"/>
    <col min="68" max="68" width="26" bestFit="1" customWidth="1"/>
    <col min="69" max="69" width="15.140625" bestFit="1" customWidth="1"/>
    <col min="70" max="70" width="38.85546875" bestFit="1" customWidth="1"/>
    <col min="71" max="71" width="31.28515625" bestFit="1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57</v>
      </c>
      <c r="AW1" t="s">
        <v>61</v>
      </c>
      <c r="AX1" s="3" t="s">
        <v>52</v>
      </c>
      <c r="AY1" t="s">
        <v>53</v>
      </c>
      <c r="AZ1" s="3" t="s">
        <v>54</v>
      </c>
      <c r="BA1" t="s">
        <v>55</v>
      </c>
      <c r="BB1" t="s">
        <v>56</v>
      </c>
      <c r="BC1" s="2" t="s">
        <v>58</v>
      </c>
      <c r="BD1" s="2" t="s">
        <v>59</v>
      </c>
      <c r="BE1" s="2" t="s">
        <v>75</v>
      </c>
      <c r="BF1" s="2" t="s">
        <v>60</v>
      </c>
      <c r="BG1" s="2" t="s">
        <v>62</v>
      </c>
      <c r="BH1" t="s">
        <v>63</v>
      </c>
      <c r="BI1" t="s">
        <v>64</v>
      </c>
      <c r="BJ1" s="2" t="s">
        <v>66</v>
      </c>
      <c r="BK1" t="s">
        <v>67</v>
      </c>
      <c r="BL1" s="3" t="s">
        <v>65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</row>
    <row r="2" spans="1:71" x14ac:dyDescent="0.25">
      <c r="A2" t="s">
        <v>51</v>
      </c>
      <c r="B2" s="1">
        <v>6339</v>
      </c>
      <c r="C2" s="1">
        <v>6339</v>
      </c>
      <c r="D2" s="1">
        <v>384875</v>
      </c>
      <c r="E2" s="1">
        <v>384875</v>
      </c>
      <c r="F2" s="1">
        <v>391214</v>
      </c>
      <c r="G2" s="1">
        <v>194402</v>
      </c>
      <c r="H2" s="1">
        <v>50556</v>
      </c>
      <c r="I2" s="1">
        <v>3434</v>
      </c>
      <c r="J2" s="1">
        <v>1410</v>
      </c>
      <c r="K2" s="1">
        <v>249802</v>
      </c>
      <c r="L2" s="1">
        <v>59899</v>
      </c>
      <c r="M2" s="1">
        <v>71048</v>
      </c>
      <c r="N2" s="1">
        <v>198662</v>
      </c>
      <c r="O2" s="1">
        <v>1073</v>
      </c>
      <c r="P2" s="1">
        <v>330682</v>
      </c>
      <c r="Q2" s="1">
        <v>971699</v>
      </c>
      <c r="R2" s="1">
        <v>297854</v>
      </c>
      <c r="S2" s="1">
        <v>8624</v>
      </c>
      <c r="T2" s="1">
        <v>15638</v>
      </c>
      <c r="U2">
        <v>0</v>
      </c>
      <c r="V2" s="1">
        <v>334443</v>
      </c>
      <c r="W2" s="1">
        <v>421793</v>
      </c>
      <c r="X2">
        <v>0</v>
      </c>
      <c r="Y2" s="1">
        <v>44348</v>
      </c>
      <c r="Z2" s="1">
        <v>4461</v>
      </c>
      <c r="AA2" s="1">
        <v>805045</v>
      </c>
      <c r="AB2" s="1">
        <v>70030</v>
      </c>
      <c r="AC2" s="1">
        <v>38802</v>
      </c>
      <c r="AD2" s="1">
        <v>7483</v>
      </c>
      <c r="AE2" s="1">
        <v>8485</v>
      </c>
      <c r="AF2" s="1">
        <v>15028</v>
      </c>
      <c r="AG2" s="1">
        <v>26826</v>
      </c>
      <c r="AH2" s="1">
        <v>166654</v>
      </c>
      <c r="AI2" s="1">
        <v>971699</v>
      </c>
      <c r="AJ2" s="1">
        <v>45924</v>
      </c>
      <c r="AK2">
        <v>0</v>
      </c>
      <c r="AL2">
        <v>0</v>
      </c>
      <c r="AM2">
        <v>0</v>
      </c>
      <c r="AN2">
        <v>0</v>
      </c>
      <c r="AO2" s="1">
        <v>260280</v>
      </c>
      <c r="AP2" s="1">
        <v>284196</v>
      </c>
      <c r="AQ2" s="1">
        <v>5188.8900000000003</v>
      </c>
      <c r="AR2" s="1">
        <v>27475</v>
      </c>
      <c r="AS2" s="1">
        <v>394521</v>
      </c>
      <c r="AT2" s="1">
        <v>31814</v>
      </c>
      <c r="AU2" s="1">
        <v>38216</v>
      </c>
      <c r="AV2" s="1">
        <v>237342</v>
      </c>
      <c r="AW2" s="1">
        <v>335978</v>
      </c>
      <c r="AX2" s="3">
        <f>AH2/P2</f>
        <v>0.503970582009302</v>
      </c>
      <c r="AY2">
        <f>AE2/P2</f>
        <v>2.5659092421117569E-2</v>
      </c>
      <c r="AZ2" s="3">
        <f>(AH2-AC2)/P2</f>
        <v>0.38663126508246592</v>
      </c>
      <c r="BA2" s="1">
        <f>AH2-P2</f>
        <v>-164028</v>
      </c>
      <c r="BB2" s="1">
        <f>AB2+AC2+AD2+AE2</f>
        <v>124800</v>
      </c>
      <c r="BC2" s="2">
        <f>(AVERAGE(AC2)/AVERAGE(AV2))*365</f>
        <v>59.672245114644689</v>
      </c>
      <c r="BD2" s="2">
        <f>(AVERAGE(M2)/AVERAGE(AV2))*365</f>
        <v>109.26224604157713</v>
      </c>
      <c r="BE2" s="2">
        <f>-(BD2)</f>
        <v>-109.26224604157713</v>
      </c>
      <c r="BF2" s="2">
        <f>(AVERAGE(AD2)/AVERAGE(AW2))*365</f>
        <v>8.1293864479221849</v>
      </c>
      <c r="BG2" s="2">
        <f>BF2+BC2-BD2</f>
        <v>-41.46061447901026</v>
      </c>
      <c r="BH2">
        <f>(BA2/SUM(AW2:AW6))*100</f>
        <v>-7.9253788674924079</v>
      </c>
      <c r="BI2">
        <f>AV2/((AC2+AC3)/2)</f>
        <v>6.2262621492936683</v>
      </c>
      <c r="BJ2" s="1">
        <f>AI2-P2</f>
        <v>641017</v>
      </c>
      <c r="BK2" s="1">
        <v>56666</v>
      </c>
      <c r="BL2" s="3">
        <f>BK2/BJ2</f>
        <v>8.8400151634044022E-2</v>
      </c>
      <c r="BM2" s="1">
        <v>40316</v>
      </c>
      <c r="BN2" s="1">
        <v>77533</v>
      </c>
      <c r="BO2" s="1">
        <v>-143625</v>
      </c>
      <c r="BP2" s="1">
        <v>70767</v>
      </c>
      <c r="BQ2">
        <v>0</v>
      </c>
      <c r="BR2">
        <v>42</v>
      </c>
      <c r="BS2" s="1">
        <v>3768</v>
      </c>
    </row>
    <row r="3" spans="1:71" x14ac:dyDescent="0.25">
      <c r="A3" t="s">
        <v>50</v>
      </c>
      <c r="B3" s="1">
        <v>6445</v>
      </c>
      <c r="C3" s="1">
        <v>6445</v>
      </c>
      <c r="D3" s="1">
        <v>468038</v>
      </c>
      <c r="E3" s="1">
        <v>468038</v>
      </c>
      <c r="F3" s="1">
        <v>474483</v>
      </c>
      <c r="G3" s="1">
        <v>160598</v>
      </c>
      <c r="H3" s="1">
        <v>30788</v>
      </c>
      <c r="I3" s="1">
        <v>4518</v>
      </c>
      <c r="J3" s="1">
        <v>1499</v>
      </c>
      <c r="K3" s="1">
        <v>197403</v>
      </c>
      <c r="L3" s="1">
        <v>33152</v>
      </c>
      <c r="M3" s="1">
        <v>86999</v>
      </c>
      <c r="N3" s="1">
        <v>80735</v>
      </c>
      <c r="O3">
        <v>901</v>
      </c>
      <c r="P3" s="1">
        <v>201787</v>
      </c>
      <c r="Q3" s="1">
        <v>873673</v>
      </c>
      <c r="R3" s="1">
        <v>292092</v>
      </c>
      <c r="S3" s="1">
        <v>14741</v>
      </c>
      <c r="T3" s="1">
        <v>20765</v>
      </c>
      <c r="U3">
        <v>0</v>
      </c>
      <c r="V3" s="1">
        <v>339668</v>
      </c>
      <c r="W3" s="1">
        <v>252620</v>
      </c>
      <c r="X3">
        <v>0</v>
      </c>
      <c r="Y3" s="1">
        <v>65698</v>
      </c>
      <c r="Z3" s="1">
        <v>4968</v>
      </c>
      <c r="AA3" s="1">
        <v>662954</v>
      </c>
      <c r="AB3" s="1">
        <v>94665</v>
      </c>
      <c r="AC3" s="1">
        <v>37437</v>
      </c>
      <c r="AD3" s="1">
        <v>4159</v>
      </c>
      <c r="AE3" s="1">
        <v>5573</v>
      </c>
      <c r="AF3">
        <v>993</v>
      </c>
      <c r="AG3" s="1">
        <v>67892</v>
      </c>
      <c r="AH3" s="1">
        <v>210719</v>
      </c>
      <c r="AI3" s="1">
        <v>873673</v>
      </c>
      <c r="AJ3" s="1">
        <v>25921</v>
      </c>
      <c r="AK3">
        <v>0</v>
      </c>
      <c r="AL3">
        <v>0</v>
      </c>
      <c r="AM3">
        <v>0</v>
      </c>
      <c r="AN3">
        <v>0</v>
      </c>
      <c r="AO3" s="1">
        <v>134436</v>
      </c>
      <c r="AP3" s="1">
        <v>179929</v>
      </c>
      <c r="AQ3" s="1">
        <v>5188.8900000000003</v>
      </c>
      <c r="AR3" s="1">
        <v>21240</v>
      </c>
      <c r="AS3" s="1">
        <v>235348</v>
      </c>
      <c r="AT3" s="1">
        <v>36303</v>
      </c>
      <c r="AU3" s="1">
        <v>58362</v>
      </c>
      <c r="AV3" s="1">
        <v>168262</v>
      </c>
      <c r="AW3" s="1">
        <v>245667</v>
      </c>
      <c r="AX3" s="3">
        <f>AH3/P3</f>
        <v>1.0442644967217909</v>
      </c>
      <c r="AY3">
        <f>AE3/P3</f>
        <v>2.7618231105076146E-2</v>
      </c>
      <c r="AZ3" s="3">
        <f>(AH3-AC3)/P3</f>
        <v>0.85873718326750481</v>
      </c>
      <c r="BA3" s="1">
        <f>AH3-P3</f>
        <v>8932</v>
      </c>
      <c r="BB3" s="1">
        <f>AB3+AC3+AD3+AE3</f>
        <v>141834</v>
      </c>
      <c r="BC3" s="2">
        <f>(AVERAGE(AC3)/AVERAGE(AV3))*365</f>
        <v>81.209690839286353</v>
      </c>
      <c r="BD3" s="2">
        <f>(AVERAGE(M3)/AVERAGE(AV3))*365</f>
        <v>188.72136905540168</v>
      </c>
      <c r="BE3" s="2">
        <f t="shared" ref="BE3:BE6" si="0">-(BD3)</f>
        <v>-188.72136905540168</v>
      </c>
      <c r="BF3" s="2">
        <f>(AVERAGE(AD3)/AVERAGE(AW3))*365</f>
        <v>6.1792385627699282</v>
      </c>
      <c r="BG3" s="2">
        <f>BF3+BC3-BD3</f>
        <v>-101.3324396533454</v>
      </c>
      <c r="BH3">
        <f t="shared" ref="BH3:BH6" si="1">(BA3/SUM(AW3:AW7))*100</f>
        <v>0.51520554290101328</v>
      </c>
      <c r="BI3">
        <f>AV3/((AC3+AC2)/2)</f>
        <v>4.4140662915305811</v>
      </c>
      <c r="BJ3" s="1">
        <f>AI3-P3</f>
        <v>671886</v>
      </c>
      <c r="BK3" s="1">
        <v>38648</v>
      </c>
      <c r="BL3" s="3">
        <f>BK3/BJ3</f>
        <v>5.7521662901146922E-2</v>
      </c>
      <c r="BM3" s="1">
        <v>27212</v>
      </c>
      <c r="BN3">
        <v>-512</v>
      </c>
      <c r="BO3" s="1">
        <v>74257</v>
      </c>
      <c r="BP3" s="1">
        <v>-76657</v>
      </c>
      <c r="BQ3">
        <v>0</v>
      </c>
      <c r="BR3">
        <v>0</v>
      </c>
      <c r="BS3" s="1">
        <v>8485</v>
      </c>
    </row>
    <row r="4" spans="1:71" x14ac:dyDescent="0.25">
      <c r="A4" t="s">
        <v>49</v>
      </c>
      <c r="B4" s="1">
        <v>6765</v>
      </c>
      <c r="C4" s="1">
        <v>6765</v>
      </c>
      <c r="D4" s="1">
        <v>464762</v>
      </c>
      <c r="E4" s="1">
        <v>464762</v>
      </c>
      <c r="F4" s="1">
        <v>471527</v>
      </c>
      <c r="G4" s="1">
        <v>167231</v>
      </c>
      <c r="H4" s="1">
        <v>30832</v>
      </c>
      <c r="I4" s="1">
        <v>6504</v>
      </c>
      <c r="J4" s="1">
        <v>1598</v>
      </c>
      <c r="K4" s="1">
        <v>206165</v>
      </c>
      <c r="L4" s="1">
        <v>27332</v>
      </c>
      <c r="M4" s="1">
        <v>134005</v>
      </c>
      <c r="N4" s="1">
        <v>38749</v>
      </c>
      <c r="O4">
        <v>896</v>
      </c>
      <c r="P4" s="1">
        <v>200982</v>
      </c>
      <c r="Q4" s="1">
        <v>878674</v>
      </c>
      <c r="R4" s="1">
        <v>223824</v>
      </c>
      <c r="S4" s="1">
        <v>15802</v>
      </c>
      <c r="T4" s="1">
        <v>19267</v>
      </c>
      <c r="U4">
        <v>0</v>
      </c>
      <c r="V4" s="1">
        <v>274288</v>
      </c>
      <c r="W4" s="1">
        <v>330493</v>
      </c>
      <c r="X4">
        <v>0</v>
      </c>
      <c r="Y4" s="1">
        <v>41951</v>
      </c>
      <c r="Z4" s="1">
        <v>9544</v>
      </c>
      <c r="AA4" s="1">
        <v>656276</v>
      </c>
      <c r="AB4" s="1">
        <v>78304</v>
      </c>
      <c r="AC4" s="1">
        <v>45923</v>
      </c>
      <c r="AD4" s="1">
        <v>14394</v>
      </c>
      <c r="AE4" s="1">
        <v>21714</v>
      </c>
      <c r="AF4">
        <v>161</v>
      </c>
      <c r="AG4" s="1">
        <v>61902</v>
      </c>
      <c r="AH4" s="1">
        <v>222398</v>
      </c>
      <c r="AI4" s="1">
        <v>878674</v>
      </c>
      <c r="AJ4" s="1">
        <v>30426</v>
      </c>
      <c r="AK4">
        <v>0</v>
      </c>
      <c r="AL4">
        <v>0</v>
      </c>
      <c r="AM4">
        <v>0</v>
      </c>
      <c r="AN4">
        <v>0</v>
      </c>
      <c r="AO4" s="1">
        <v>321119</v>
      </c>
      <c r="AP4" s="1">
        <v>245752</v>
      </c>
      <c r="AQ4" s="1">
        <v>5188.8900000000003</v>
      </c>
      <c r="AR4" s="1">
        <v>62401</v>
      </c>
      <c r="AS4" s="1">
        <v>273377</v>
      </c>
      <c r="AT4" s="1">
        <v>21471</v>
      </c>
      <c r="AU4" s="1">
        <v>56833</v>
      </c>
      <c r="AV4" s="1">
        <v>320852</v>
      </c>
      <c r="AW4" s="1">
        <v>423703</v>
      </c>
      <c r="AX4" s="3">
        <f t="shared" ref="AX4" si="2">AH4/P4</f>
        <v>1.1065568060821367</v>
      </c>
      <c r="AY4">
        <f t="shared" ref="AY4" si="3">AE4/P4</f>
        <v>0.10803952592769502</v>
      </c>
      <c r="AZ4" s="3">
        <f t="shared" ref="AZ4" si="4">(AH4-AC4)/P4</f>
        <v>0.87806370719765947</v>
      </c>
      <c r="BA4" s="1">
        <f t="shared" ref="BA4" si="5">AH4-P4</f>
        <v>21416</v>
      </c>
      <c r="BB4" s="1">
        <f t="shared" ref="BB4" si="6">AB4+AC4+AD4+AE4</f>
        <v>160335</v>
      </c>
      <c r="BC4" s="2">
        <f t="shared" ref="BC4" si="7">(AVERAGE(AC4)/AVERAGE(AV4))*365</f>
        <v>52.241828007928888</v>
      </c>
      <c r="BD4" s="2">
        <f t="shared" ref="BD4" si="8">(AVERAGE(M4)/AVERAGE(AV4))*365</f>
        <v>152.44357211424582</v>
      </c>
      <c r="BE4" s="2">
        <f t="shared" si="0"/>
        <v>-152.44357211424582</v>
      </c>
      <c r="BF4" s="2">
        <f t="shared" ref="BF4" si="9">(AVERAGE(AD4)/AVERAGE(AW4))*365</f>
        <v>12.399746992586788</v>
      </c>
      <c r="BG4" s="2">
        <f t="shared" ref="BG4" si="10">BF4+BC4-BD4</f>
        <v>-87.801997113730152</v>
      </c>
      <c r="BH4">
        <f t="shared" si="1"/>
        <v>1.4392376395319924</v>
      </c>
      <c r="BI4">
        <f t="shared" ref="BI4:BI6" si="11">AV4/((AC4+AC3)/2)</f>
        <v>7.6979846449136273</v>
      </c>
      <c r="BJ4" s="1">
        <f t="shared" ref="BJ4" si="12">AI4-P4</f>
        <v>677692</v>
      </c>
      <c r="BK4" s="1">
        <v>55909</v>
      </c>
      <c r="BL4" s="3">
        <f t="shared" ref="BL4" si="13">BK4/BJ4</f>
        <v>8.2499129398015611E-2</v>
      </c>
      <c r="BM4" s="1">
        <v>46786</v>
      </c>
      <c r="BN4" s="1">
        <v>67491</v>
      </c>
      <c r="BO4" s="1">
        <v>-45315</v>
      </c>
      <c r="BP4" s="1">
        <v>-6035</v>
      </c>
      <c r="BQ4">
        <v>0</v>
      </c>
      <c r="BR4">
        <v>0</v>
      </c>
      <c r="BS4" s="1">
        <v>5573</v>
      </c>
    </row>
    <row r="5" spans="1:71" x14ac:dyDescent="0.25">
      <c r="A5" t="s">
        <v>48</v>
      </c>
      <c r="B5" s="1">
        <v>6766</v>
      </c>
      <c r="C5" s="1">
        <v>6766</v>
      </c>
      <c r="D5" s="1">
        <v>472328</v>
      </c>
      <c r="E5" s="1">
        <v>472328</v>
      </c>
      <c r="F5" s="1">
        <v>479094</v>
      </c>
      <c r="G5" s="1">
        <v>135561</v>
      </c>
      <c r="H5" s="1">
        <v>33968</v>
      </c>
      <c r="I5" s="1">
        <v>3370</v>
      </c>
      <c r="J5" s="1">
        <v>1296</v>
      </c>
      <c r="K5" s="1">
        <v>174195</v>
      </c>
      <c r="L5" s="1">
        <v>80262</v>
      </c>
      <c r="M5" s="1">
        <v>110722</v>
      </c>
      <c r="N5" s="1">
        <v>45366</v>
      </c>
      <c r="O5">
        <v>926</v>
      </c>
      <c r="P5" s="1">
        <v>237276</v>
      </c>
      <c r="Q5" s="1">
        <v>890565</v>
      </c>
      <c r="R5" s="1">
        <v>232238</v>
      </c>
      <c r="S5" s="1">
        <v>12926</v>
      </c>
      <c r="T5" s="1">
        <v>30958</v>
      </c>
      <c r="U5">
        <v>0</v>
      </c>
      <c r="V5" s="1">
        <v>294079</v>
      </c>
      <c r="W5" s="1">
        <v>303558</v>
      </c>
      <c r="X5">
        <v>0</v>
      </c>
      <c r="Y5" s="1">
        <v>22448</v>
      </c>
      <c r="Z5" s="1">
        <v>4548</v>
      </c>
      <c r="AA5" s="1">
        <v>624633</v>
      </c>
      <c r="AB5" s="1">
        <v>86074</v>
      </c>
      <c r="AC5" s="1">
        <v>48926</v>
      </c>
      <c r="AD5" s="1">
        <v>16898</v>
      </c>
      <c r="AE5" s="1">
        <v>56811</v>
      </c>
      <c r="AF5">
        <v>595</v>
      </c>
      <c r="AG5" s="1">
        <v>56628</v>
      </c>
      <c r="AH5" s="1">
        <v>265932</v>
      </c>
      <c r="AI5" s="1">
        <v>890565</v>
      </c>
      <c r="AJ5" s="1">
        <v>27421</v>
      </c>
      <c r="AK5">
        <v>0</v>
      </c>
      <c r="AL5">
        <v>0</v>
      </c>
      <c r="AM5">
        <v>0</v>
      </c>
      <c r="AN5">
        <v>0</v>
      </c>
      <c r="AO5" s="1">
        <v>413231</v>
      </c>
      <c r="AP5" s="1">
        <v>576842</v>
      </c>
      <c r="AQ5" s="1">
        <v>5188.8900000000003</v>
      </c>
      <c r="AR5" s="1">
        <v>2934</v>
      </c>
      <c r="AS5" s="1">
        <v>303180</v>
      </c>
      <c r="AT5" s="1">
        <v>65984</v>
      </c>
      <c r="AU5" s="1">
        <v>20090</v>
      </c>
      <c r="AV5" s="1">
        <v>391508</v>
      </c>
      <c r="AW5" s="1">
        <v>529773</v>
      </c>
      <c r="AX5" s="3">
        <f>AH5/P5</f>
        <v>1.1207707479896829</v>
      </c>
      <c r="AY5">
        <f>AE5/P5</f>
        <v>0.23943003085014919</v>
      </c>
      <c r="AZ5" s="3">
        <f>(AH5-AC5)/P5</f>
        <v>0.91457205954247378</v>
      </c>
      <c r="BA5" s="1">
        <f>AH5-P5</f>
        <v>28656</v>
      </c>
      <c r="BB5" s="1">
        <f>AB5+AC5+AD5+AE5</f>
        <v>208709</v>
      </c>
      <c r="BC5" s="2">
        <f>(AVERAGE(AC5)/AVERAGE(AV5))*365</f>
        <v>45.61334634285889</v>
      </c>
      <c r="BD5" s="2">
        <f>(AVERAGE(M5)/AVERAGE(AV5))*365</f>
        <v>103.22529807820018</v>
      </c>
      <c r="BE5" s="2">
        <f t="shared" si="0"/>
        <v>-103.22529807820018</v>
      </c>
      <c r="BF5" s="2">
        <f>(AVERAGE(AD5)/AVERAGE(AW5))*365</f>
        <v>11.642288300838283</v>
      </c>
      <c r="BG5" s="2">
        <f>BF5+BC5-BD5</f>
        <v>-45.969663434503012</v>
      </c>
      <c r="BH5">
        <f t="shared" si="1"/>
        <v>2.6924562179897342</v>
      </c>
      <c r="BI5">
        <f t="shared" si="11"/>
        <v>8.2553954179801572</v>
      </c>
      <c r="BJ5" s="1">
        <f>AI5-P5</f>
        <v>653289</v>
      </c>
      <c r="BK5" s="1">
        <v>68198</v>
      </c>
      <c r="BL5" s="3">
        <f>BK5/BJ5</f>
        <v>0.10439177760531709</v>
      </c>
      <c r="BM5" s="1">
        <v>55572</v>
      </c>
      <c r="BN5" s="1">
        <v>48050</v>
      </c>
      <c r="BO5">
        <v>-584</v>
      </c>
      <c r="BP5" s="1">
        <v>-7369</v>
      </c>
      <c r="BQ5">
        <v>0</v>
      </c>
      <c r="BR5" s="1">
        <v>-5000</v>
      </c>
      <c r="BS5" s="1">
        <v>21714</v>
      </c>
    </row>
    <row r="6" spans="1:71" x14ac:dyDescent="0.25">
      <c r="A6" t="s">
        <v>47</v>
      </c>
      <c r="B6" s="1">
        <v>6766</v>
      </c>
      <c r="C6" s="1">
        <v>6766</v>
      </c>
      <c r="D6" s="1">
        <v>508330</v>
      </c>
      <c r="E6" s="1">
        <v>508330</v>
      </c>
      <c r="F6" s="1">
        <v>515096</v>
      </c>
      <c r="G6" s="1">
        <v>161059</v>
      </c>
      <c r="H6" s="1">
        <v>36259</v>
      </c>
      <c r="I6" s="1">
        <v>5514</v>
      </c>
      <c r="J6" s="1">
        <v>1701</v>
      </c>
      <c r="K6" s="1">
        <v>204533</v>
      </c>
      <c r="L6" s="1">
        <v>50731</v>
      </c>
      <c r="M6" s="1">
        <v>129859</v>
      </c>
      <c r="N6" s="1">
        <v>58452</v>
      </c>
      <c r="O6">
        <v>972</v>
      </c>
      <c r="P6" s="1">
        <v>240014</v>
      </c>
      <c r="Q6" s="1">
        <v>959643</v>
      </c>
      <c r="R6" s="1">
        <v>258911</v>
      </c>
      <c r="S6" s="1">
        <v>40719</v>
      </c>
      <c r="T6" s="1">
        <v>44294</v>
      </c>
      <c r="U6">
        <v>0</v>
      </c>
      <c r="V6" s="1">
        <v>361262</v>
      </c>
      <c r="W6" s="1">
        <v>301400</v>
      </c>
      <c r="X6">
        <v>0</v>
      </c>
      <c r="Y6" s="1">
        <v>10051</v>
      </c>
      <c r="Z6" s="1">
        <v>24305</v>
      </c>
      <c r="AA6" s="1">
        <v>697018</v>
      </c>
      <c r="AB6" s="1">
        <v>68663</v>
      </c>
      <c r="AC6" s="1">
        <v>85100</v>
      </c>
      <c r="AD6" s="1">
        <v>14740</v>
      </c>
      <c r="AE6" s="1">
        <v>69248</v>
      </c>
      <c r="AF6">
        <v>0</v>
      </c>
      <c r="AG6" s="1">
        <v>24874</v>
      </c>
      <c r="AH6" s="1">
        <v>262625</v>
      </c>
      <c r="AI6" s="1">
        <v>959643</v>
      </c>
      <c r="AJ6" s="1">
        <v>31018</v>
      </c>
      <c r="AK6">
        <v>0</v>
      </c>
      <c r="AL6">
        <v>0</v>
      </c>
      <c r="AM6">
        <v>0</v>
      </c>
      <c r="AN6">
        <v>0</v>
      </c>
      <c r="AO6" s="1">
        <v>367617</v>
      </c>
      <c r="AP6" s="1">
        <v>463715</v>
      </c>
      <c r="AQ6" s="1">
        <v>5188.8900000000003</v>
      </c>
      <c r="AR6" s="1">
        <v>6196</v>
      </c>
      <c r="AS6" s="1">
        <v>300930</v>
      </c>
      <c r="AT6" s="1">
        <v>62723</v>
      </c>
      <c r="AU6" s="1">
        <v>5940</v>
      </c>
      <c r="AV6" s="1">
        <v>376418</v>
      </c>
      <c r="AW6" s="1">
        <v>534534</v>
      </c>
      <c r="AX6" s="3">
        <f>AH6/P6</f>
        <v>1.0942070045913987</v>
      </c>
      <c r="AY6">
        <f>AE6/P6</f>
        <v>0.28851650320397976</v>
      </c>
      <c r="AZ6" s="3">
        <f>(AH6-AC6)/P6</f>
        <v>0.73964435407934537</v>
      </c>
      <c r="BA6" s="1">
        <f>AH6-P6</f>
        <v>22611</v>
      </c>
      <c r="BB6" s="1">
        <f>AB6+AC6+AD6+AE6</f>
        <v>237751</v>
      </c>
      <c r="BC6" s="2">
        <f>(AVERAGE(AC6)/AVERAGE(AV6))*365</f>
        <v>82.518636196993768</v>
      </c>
      <c r="BD6" s="2">
        <f>(AVERAGE(M6)/AVERAGE(AV6))*365</f>
        <v>125.91994803649133</v>
      </c>
      <c r="BE6" s="2">
        <f t="shared" si="0"/>
        <v>-125.91994803649133</v>
      </c>
      <c r="BF6" s="2">
        <f>(AVERAGE(AD6)/AVERAGE(AW6))*365</f>
        <v>10.065028604354447</v>
      </c>
      <c r="BG6" s="2">
        <f>BF6+BC6-BD6</f>
        <v>-33.336283235143114</v>
      </c>
      <c r="BH6">
        <f t="shared" si="1"/>
        <v>4.2300396232980502</v>
      </c>
      <c r="BI6">
        <f t="shared" si="11"/>
        <v>5.6170892214943366</v>
      </c>
      <c r="BJ6" s="1">
        <f>AI6-P6</f>
        <v>719629</v>
      </c>
      <c r="BK6" s="1">
        <v>68703</v>
      </c>
      <c r="BL6" s="3">
        <f>BK6/BJ6</f>
        <v>9.5470026916647327E-2</v>
      </c>
      <c r="BM6" s="1">
        <v>55273</v>
      </c>
      <c r="BN6" s="1">
        <v>73998</v>
      </c>
      <c r="BO6" s="1">
        <v>-38292</v>
      </c>
      <c r="BP6" s="1">
        <v>-27465</v>
      </c>
      <c r="BQ6">
        <v>0</v>
      </c>
      <c r="BR6">
        <v>0</v>
      </c>
      <c r="BS6" s="1">
        <v>61007</v>
      </c>
    </row>
    <row r="13" spans="1:71" x14ac:dyDescent="0.25">
      <c r="BB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Ajkumar</dc:creator>
  <cp:lastModifiedBy>Anakha Ajkumar</cp:lastModifiedBy>
  <dcterms:created xsi:type="dcterms:W3CDTF">2025-05-01T09:01:19Z</dcterms:created>
  <dcterms:modified xsi:type="dcterms:W3CDTF">2025-05-07T07:34:37Z</dcterms:modified>
</cp:coreProperties>
</file>