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Ex2.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202300"/>
  <mc:AlternateContent xmlns:mc="http://schemas.openxmlformats.org/markup-compatibility/2006">
    <mc:Choice Requires="x15">
      <x15ac:absPath xmlns:x15ac="http://schemas.microsoft.com/office/spreadsheetml/2010/11/ac" url="C:\Users\edehc\Desktop\"/>
    </mc:Choice>
  </mc:AlternateContent>
  <xr:revisionPtr revIDLastSave="0" documentId="13_ncr:1_{42DF8B1F-D6D3-4F3C-B7E5-9DCCE8035880}" xr6:coauthVersionLast="47" xr6:coauthVersionMax="47" xr10:uidLastSave="{00000000-0000-0000-0000-000000000000}"/>
  <bookViews>
    <workbookView xWindow="10" yWindow="460" windowWidth="19190" windowHeight="10340" activeTab="4" xr2:uid="{3412B526-8605-457D-97AC-8C3F549DA58B}"/>
  </bookViews>
  <sheets>
    <sheet name="Sheet3" sheetId="4" r:id="rId1"/>
    <sheet name="2015" sheetId="2" r:id="rId2"/>
    <sheet name="2019" sheetId="5" r:id="rId3"/>
    <sheet name="2023" sheetId="6" r:id="rId4"/>
    <sheet name="Apathy" sheetId="7" r:id="rId5"/>
  </sheets>
  <definedNames>
    <definedName name="_xlchart.v5.0" hidden="1">'2023'!$G$1</definedName>
    <definedName name="_xlchart.v5.1" hidden="1">'2023'!$G$2:$G$38</definedName>
    <definedName name="_xlchart.v5.2" hidden="1">Apathy!$E$2:$E$38</definedName>
    <definedName name="_xlchart.v5.3" hidden="1">'2023'!$G$1</definedName>
    <definedName name="_xlchart.v5.4" hidden="1">'2023'!$G$2:$G$38</definedName>
    <definedName name="_xlchart.v5.5" hidden="1">Apathy!$E$2:$E$38</definedName>
    <definedName name="ExternalData_1" localSheetId="1" hidden="1">'2015'!$A$1:$E$38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8" i="7" l="1"/>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2" i="5"/>
  <c r="I15" i="2"/>
  <c r="I16" i="2"/>
  <c r="I17" i="2"/>
  <c r="I18" i="2"/>
  <c r="I19" i="2"/>
  <c r="I20" i="2"/>
  <c r="I21" i="2"/>
  <c r="I22" i="2"/>
  <c r="I23" i="2"/>
  <c r="I24" i="2"/>
  <c r="I25" i="2"/>
  <c r="I26" i="2"/>
  <c r="I27" i="2"/>
  <c r="I28" i="2"/>
  <c r="I29" i="2"/>
  <c r="I30" i="2"/>
  <c r="I31" i="2"/>
  <c r="I32" i="2"/>
  <c r="I33" i="2"/>
  <c r="I34" i="2"/>
  <c r="I35" i="2"/>
  <c r="I36" i="2"/>
  <c r="I37" i="2"/>
  <c r="I38" i="2"/>
  <c r="I3" i="2"/>
  <c r="I4" i="2"/>
  <c r="I5" i="2"/>
  <c r="I6" i="2"/>
  <c r="I7" i="2"/>
  <c r="I8" i="2"/>
  <c r="I9" i="2"/>
  <c r="I10" i="2"/>
  <c r="I11" i="2"/>
  <c r="I12" i="2"/>
  <c r="I13" i="2"/>
  <c r="I14" i="2"/>
  <c r="I2" i="2"/>
  <c r="K16" i="2"/>
  <c r="K17" i="2"/>
  <c r="K18" i="2"/>
  <c r="K19" i="2"/>
  <c r="K20" i="2"/>
  <c r="K21" i="2"/>
  <c r="K22" i="2"/>
  <c r="K23" i="2"/>
  <c r="K24" i="2"/>
  <c r="K25" i="2"/>
  <c r="K26" i="2"/>
  <c r="K27" i="2"/>
  <c r="K28" i="2"/>
  <c r="K29" i="2"/>
  <c r="K30" i="2"/>
  <c r="K31" i="2"/>
  <c r="K32" i="2"/>
  <c r="K33" i="2"/>
  <c r="K34" i="2"/>
  <c r="K35" i="2"/>
  <c r="K36" i="2"/>
  <c r="K37" i="2"/>
  <c r="K38" i="2"/>
  <c r="K3" i="2"/>
  <c r="K4" i="2"/>
  <c r="K5" i="2"/>
  <c r="K6" i="2"/>
  <c r="K7" i="2"/>
  <c r="K8" i="2"/>
  <c r="K9" i="2"/>
  <c r="K10" i="2"/>
  <c r="K11" i="2"/>
  <c r="K12" i="2"/>
  <c r="K13" i="2"/>
  <c r="K14" i="2"/>
  <c r="K15" i="2"/>
  <c r="K2" i="2"/>
  <c r="K5" i="6"/>
  <c r="H5" i="6" s="1"/>
  <c r="K6" i="6"/>
  <c r="H6" i="6" s="1"/>
  <c r="K7" i="6"/>
  <c r="H7" i="6" s="1"/>
  <c r="K8" i="6"/>
  <c r="H8" i="6" s="1"/>
  <c r="K9" i="6"/>
  <c r="H9" i="6" s="1"/>
  <c r="K10" i="6"/>
  <c r="H10" i="6" s="1"/>
  <c r="K11" i="6"/>
  <c r="H11" i="6" s="1"/>
  <c r="K12" i="6"/>
  <c r="H12" i="6" s="1"/>
  <c r="K13" i="6"/>
  <c r="H13" i="6" s="1"/>
  <c r="K14" i="6"/>
  <c r="H14" i="6" s="1"/>
  <c r="K15" i="6"/>
  <c r="H15" i="6" s="1"/>
  <c r="K16" i="6"/>
  <c r="H16" i="6" s="1"/>
  <c r="K17" i="6"/>
  <c r="H17" i="6" s="1"/>
  <c r="K18" i="6"/>
  <c r="H18" i="6" s="1"/>
  <c r="K19" i="6"/>
  <c r="H19" i="6" s="1"/>
  <c r="K20" i="6"/>
  <c r="H20" i="6" s="1"/>
  <c r="K21" i="6"/>
  <c r="H21" i="6" s="1"/>
  <c r="K22" i="6"/>
  <c r="H22" i="6" s="1"/>
  <c r="K23" i="6"/>
  <c r="H23" i="6" s="1"/>
  <c r="K24" i="6"/>
  <c r="H24" i="6" s="1"/>
  <c r="K25" i="6"/>
  <c r="H25" i="6" s="1"/>
  <c r="K26" i="6"/>
  <c r="H26" i="6" s="1"/>
  <c r="K27" i="6"/>
  <c r="H27" i="6" s="1"/>
  <c r="K28" i="6"/>
  <c r="H28" i="6" s="1"/>
  <c r="K29" i="6"/>
  <c r="H29" i="6" s="1"/>
  <c r="K30" i="6"/>
  <c r="H30" i="6" s="1"/>
  <c r="K31" i="6"/>
  <c r="H31" i="6" s="1"/>
  <c r="K32" i="6"/>
  <c r="H32" i="6" s="1"/>
  <c r="K33" i="6"/>
  <c r="H33" i="6" s="1"/>
  <c r="K34" i="6"/>
  <c r="H34" i="6" s="1"/>
  <c r="K35" i="6"/>
  <c r="H35" i="6" s="1"/>
  <c r="K36" i="6"/>
  <c r="H36" i="6" s="1"/>
  <c r="K37" i="6"/>
  <c r="H37" i="6" s="1"/>
  <c r="K38" i="6"/>
  <c r="H38" i="6" s="1"/>
  <c r="K4" i="6"/>
  <c r="H4" i="6" s="1"/>
  <c r="K3" i="6"/>
  <c r="H3" i="6" s="1"/>
  <c r="K2" i="6"/>
  <c r="H2" i="6" s="1"/>
  <c r="C42" i="5"/>
  <c r="C41" i="5"/>
  <c r="E39" i="5"/>
  <c r="D39" i="5"/>
  <c r="C39" i="5"/>
  <c r="B39" i="5"/>
  <c r="C42" i="6"/>
  <c r="E39" i="6"/>
  <c r="D39" i="6"/>
  <c r="C39" i="6"/>
  <c r="C41" i="6" s="1"/>
  <c r="B39" i="6"/>
  <c r="C42" i="2"/>
  <c r="C41" i="2"/>
  <c r="E39" i="2"/>
  <c r="D39" i="2"/>
  <c r="C39" i="2"/>
  <c r="B3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913B52-FFFF-4ED2-9B79-98EAB58A97D1}" keepAlive="1" name="Query - 2015" description="Connection to the '2015' query in the workbook." type="5" refreshedVersion="8" background="1" saveData="1">
    <dbPr connection="Provider=Microsoft.Mashup.OleDb.1;Data Source=$Workbook$;Location=2015;Extended Properties=&quot;&quot;" command="SELECT * FROM [2015]"/>
  </connection>
</connections>
</file>

<file path=xl/sharedStrings.xml><?xml version="1.0" encoding="utf-8"?>
<sst xmlns="http://schemas.openxmlformats.org/spreadsheetml/2006/main" count="215" uniqueCount="126">
  <si>
    <t>State</t>
  </si>
  <si>
    <t>Registered Voters</t>
  </si>
  <si>
    <t>Accredited Voters</t>
  </si>
  <si>
    <t>Total Votes</t>
  </si>
  <si>
    <t>Valid Votes</t>
  </si>
  <si>
    <t>ABIA</t>
  </si>
  <si>
    <t>ADAMAWA</t>
  </si>
  <si>
    <t>AKWA IBOM</t>
  </si>
  <si>
    <t>ANAMBRA</t>
  </si>
  <si>
    <t>BAUCHI</t>
  </si>
  <si>
    <t>BAYELSA</t>
  </si>
  <si>
    <t>BENUE</t>
  </si>
  <si>
    <t>BORNO</t>
  </si>
  <si>
    <t>CROSS RIVER</t>
  </si>
  <si>
    <t>DELTA</t>
  </si>
  <si>
    <t>EBONYI</t>
  </si>
  <si>
    <t>EDO</t>
  </si>
  <si>
    <t>EKITI</t>
  </si>
  <si>
    <t>ENUGU</t>
  </si>
  <si>
    <t>GOMBE</t>
  </si>
  <si>
    <t>IMO</t>
  </si>
  <si>
    <t>JIGAWA</t>
  </si>
  <si>
    <t>KADUNA</t>
  </si>
  <si>
    <t>KANO</t>
  </si>
  <si>
    <t>KATSINA</t>
  </si>
  <si>
    <t>KEBBI</t>
  </si>
  <si>
    <t>KOGI</t>
  </si>
  <si>
    <t>KWARA</t>
  </si>
  <si>
    <t>LAGOS</t>
  </si>
  <si>
    <t>NASARAWA</t>
  </si>
  <si>
    <t>NIGER</t>
  </si>
  <si>
    <t>OGUN</t>
  </si>
  <si>
    <t>ONDO</t>
  </si>
  <si>
    <t>OSUN</t>
  </si>
  <si>
    <t>OYO</t>
  </si>
  <si>
    <t>PLATEAU</t>
  </si>
  <si>
    <t>RIVERS</t>
  </si>
  <si>
    <t>SOKOTO</t>
  </si>
  <si>
    <t>TARABA</t>
  </si>
  <si>
    <t>YOBE</t>
  </si>
  <si>
    <t>ZAMFARA</t>
  </si>
  <si>
    <t>FCT</t>
  </si>
  <si>
    <t>Participation Rate:</t>
  </si>
  <si>
    <t>Voter Turnout</t>
  </si>
  <si>
    <t>Abia</t>
  </si>
  <si>
    <t>Adamawa</t>
  </si>
  <si>
    <t>Akwa Ibom</t>
  </si>
  <si>
    <t>Anambra</t>
  </si>
  <si>
    <t>Bauchi</t>
  </si>
  <si>
    <t>Bayelsa</t>
  </si>
  <si>
    <t>Benue</t>
  </si>
  <si>
    <t>Borno</t>
  </si>
  <si>
    <t>Cross River</t>
  </si>
  <si>
    <t>Delta</t>
  </si>
  <si>
    <t>Ebonyi</t>
  </si>
  <si>
    <t>Edo</t>
  </si>
  <si>
    <t>Ekiti</t>
  </si>
  <si>
    <t>Enugu</t>
  </si>
  <si>
    <t>Gombe</t>
  </si>
  <si>
    <t>Imo</t>
  </si>
  <si>
    <t>Jigawa</t>
  </si>
  <si>
    <t>Kaduna</t>
  </si>
  <si>
    <t>Kano</t>
  </si>
  <si>
    <t>Katsina</t>
  </si>
  <si>
    <t>Kebbi.</t>
  </si>
  <si>
    <t>Kogi</t>
  </si>
  <si>
    <t>Kwara</t>
  </si>
  <si>
    <t>Lagos</t>
  </si>
  <si>
    <t>Nasarawa</t>
  </si>
  <si>
    <t>Niger</t>
  </si>
  <si>
    <t>Ogun</t>
  </si>
  <si>
    <t>Ondo</t>
  </si>
  <si>
    <t>Osun</t>
  </si>
  <si>
    <t>Oyo</t>
  </si>
  <si>
    <t>Plateau</t>
  </si>
  <si>
    <t>Rivers</t>
  </si>
  <si>
    <t>Sokoto</t>
  </si>
  <si>
    <t>Taraba</t>
  </si>
  <si>
    <t>Yobe</t>
  </si>
  <si>
    <t>Zamfara</t>
  </si>
  <si>
    <t xml:space="preserve"> Total Votes </t>
  </si>
  <si>
    <t xml:space="preserve">Abia </t>
  </si>
  <si>
    <t xml:space="preserve">Adamawa </t>
  </si>
  <si>
    <t xml:space="preserve">Akwa Ibom </t>
  </si>
  <si>
    <t xml:space="preserve">Anambra </t>
  </si>
  <si>
    <t xml:space="preserve">Bauchi </t>
  </si>
  <si>
    <t xml:space="preserve">Bayelsa </t>
  </si>
  <si>
    <t xml:space="preserve">Benue </t>
  </si>
  <si>
    <t xml:space="preserve">Borno </t>
  </si>
  <si>
    <t xml:space="preserve">Cross River </t>
  </si>
  <si>
    <t xml:space="preserve">Delta </t>
  </si>
  <si>
    <t xml:space="preserve">Ebonyi </t>
  </si>
  <si>
    <t xml:space="preserve">Edo </t>
  </si>
  <si>
    <t xml:space="preserve">Ekiti </t>
  </si>
  <si>
    <t xml:space="preserve">Enugu </t>
  </si>
  <si>
    <t xml:space="preserve">FCT </t>
  </si>
  <si>
    <t xml:space="preserve">Gombe </t>
  </si>
  <si>
    <t xml:space="preserve">Imo </t>
  </si>
  <si>
    <t xml:space="preserve">Jigawa </t>
  </si>
  <si>
    <t xml:space="preserve">Kaduna </t>
  </si>
  <si>
    <t xml:space="preserve">Kano </t>
  </si>
  <si>
    <t xml:space="preserve">Katsina </t>
  </si>
  <si>
    <t xml:space="preserve">Kebbi </t>
  </si>
  <si>
    <t xml:space="preserve">Kogi </t>
  </si>
  <si>
    <t xml:space="preserve">Kwara </t>
  </si>
  <si>
    <t xml:space="preserve">Lagos </t>
  </si>
  <si>
    <t xml:space="preserve">Nasarawa </t>
  </si>
  <si>
    <t xml:space="preserve">Niger </t>
  </si>
  <si>
    <t xml:space="preserve">Ogun </t>
  </si>
  <si>
    <t xml:space="preserve">Ondo </t>
  </si>
  <si>
    <t xml:space="preserve">Osun </t>
  </si>
  <si>
    <t xml:space="preserve">Oyo </t>
  </si>
  <si>
    <t xml:space="preserve">Plateau </t>
  </si>
  <si>
    <t xml:space="preserve">Rivers </t>
  </si>
  <si>
    <t xml:space="preserve">Sokoto </t>
  </si>
  <si>
    <t xml:space="preserve">Taraba </t>
  </si>
  <si>
    <t xml:space="preserve">Yobe </t>
  </si>
  <si>
    <t xml:space="preserve">Zamfara </t>
  </si>
  <si>
    <t xml:space="preserve">Participation Rate: </t>
  </si>
  <si>
    <t xml:space="preserve">Voter Turnout: </t>
  </si>
  <si>
    <t>Voters Turnout:</t>
  </si>
  <si>
    <t>Voter Apathy</t>
  </si>
  <si>
    <t>States</t>
  </si>
  <si>
    <t>voter turnout</t>
  </si>
  <si>
    <t>mean apathy</t>
  </si>
  <si>
    <t>STATES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</si>
</sst>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1"/>
      <color theme="1"/>
      <name val="Aptos Narrow"/>
      <family val="2"/>
      <scheme val="minor"/>
    </font>
    <font>
      <sz val="11"/>
      <color theme="1"/>
      <name val="Aptos Narrow"/>
      <family val="2"/>
      <scheme val="minor"/>
    </font>
    <font>
      <sz val="11"/>
      <color rgb="FF000000"/>
      <name val="Aptos Narrow"/>
      <family val="2"/>
      <scheme val="minor"/>
    </font>
  </fonts>
  <fills count="2">
    <fill>
      <patternFill patternType="none"/>
    </fill>
    <fill>
      <patternFill patternType="gray125"/>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3" fontId="1" fillId="0" borderId="0" applyFont="0" applyFill="0" applyBorder="0" applyAlignment="0" applyProtection="0"/>
  </cellStyleXfs>
  <cellXfs count="21">
    <xf numFmtId="0" fontId="0" fillId="0" borderId="0" xfId="0"/>
    <xf numFmtId="0" fontId="0" fillId="0" borderId="1" xfId="0" applyBorder="1"/>
    <xf numFmtId="0" fontId="0" fillId="0" borderId="2" xfId="0" applyBorder="1"/>
    <xf numFmtId="164" fontId="0" fillId="0" borderId="2" xfId="1" applyNumberFormat="1" applyFont="1" applyBorder="1"/>
    <xf numFmtId="0" fontId="0" fillId="0" borderId="3" xfId="0" applyBorder="1"/>
    <xf numFmtId="3" fontId="0" fillId="0" borderId="5" xfId="0" applyNumberFormat="1" applyBorder="1"/>
    <xf numFmtId="164" fontId="0" fillId="0" borderId="5" xfId="1" applyNumberFormat="1" applyFont="1" applyBorder="1"/>
    <xf numFmtId="164" fontId="0" fillId="0" borderId="6" xfId="1" applyNumberFormat="1" applyFont="1" applyBorder="1"/>
    <xf numFmtId="3" fontId="0" fillId="0" borderId="8" xfId="0" applyNumberFormat="1" applyBorder="1"/>
    <xf numFmtId="164" fontId="0" fillId="0" borderId="8" xfId="1" applyNumberFormat="1" applyFont="1" applyBorder="1"/>
    <xf numFmtId="164" fontId="0" fillId="0" borderId="9" xfId="1" applyNumberFormat="1" applyFont="1" applyBorder="1"/>
    <xf numFmtId="0" fontId="0" fillId="0" borderId="7" xfId="0" applyBorder="1"/>
    <xf numFmtId="2" fontId="0" fillId="0" borderId="0" xfId="0" applyNumberFormat="1"/>
    <xf numFmtId="0" fontId="0" fillId="0" borderId="4" xfId="0" applyBorder="1"/>
    <xf numFmtId="0" fontId="2" fillId="0" borderId="1" xfId="0" applyFont="1" applyBorder="1"/>
    <xf numFmtId="0" fontId="2" fillId="0" borderId="2" xfId="0" applyFont="1" applyBorder="1"/>
    <xf numFmtId="164" fontId="2" fillId="0" borderId="2" xfId="1" applyNumberFormat="1" applyFont="1" applyBorder="1"/>
    <xf numFmtId="0" fontId="2" fillId="0" borderId="3" xfId="0" applyFont="1" applyBorder="1"/>
    <xf numFmtId="164" fontId="1" fillId="0" borderId="8" xfId="1" applyNumberFormat="1" applyFont="1" applyBorder="1"/>
    <xf numFmtId="164" fontId="1" fillId="0" borderId="9" xfId="1" applyNumberFormat="1" applyFont="1" applyBorder="1"/>
    <xf numFmtId="43" fontId="0" fillId="0" borderId="0" xfId="0" applyNumberFormat="1"/>
  </cellXfs>
  <cellStyles count="2">
    <cellStyle name="Comma" xfId="1" builtinId="3"/>
    <cellStyle name="Normal" xfId="0" builtinId="0"/>
  </cellStyles>
  <dxfs count="32">
    <dxf>
      <font>
        <b val="0"/>
        <i val="0"/>
        <strike val="0"/>
        <condense val="0"/>
        <extend val="0"/>
        <outline val="0"/>
        <shadow val="0"/>
        <u val="none"/>
        <vertAlign val="baseline"/>
        <sz val="11"/>
        <color theme="1"/>
        <name val="Aptos Narrow"/>
        <family val="2"/>
        <scheme val="minor"/>
      </font>
      <numFmt numFmtId="164" formatCode="_-* #,##0_-;\-* #,##0_-;_-*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ptos Narrow"/>
        <family val="2"/>
        <scheme val="minor"/>
      </font>
      <numFmt numFmtId="164" formatCode="_-* #,##0_-;\-* #,##0_-;_-* &quot;-&quot;??_-;_-@_-"/>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164" formatCode="_-* #,##0_-;\-* #,##0_-;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numFmt numFmtId="164" formatCode="_-* #,##0_-;\-* #,##0_-;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164" formatCode="_-* #,##0_-;\-* #,##0_-;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numFmt numFmtId="164" formatCode="_-* #,##0_-;\-* #,##0_-;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 formatCode="#,##0"/>
      <border diagonalUp="0" diagonalDown="0" outline="0">
        <left style="thin">
          <color indexed="64"/>
        </left>
        <right style="thin">
          <color indexed="64"/>
        </right>
        <top style="thin">
          <color indexed="64"/>
        </top>
        <bottom/>
      </border>
    </dxf>
    <dxf>
      <numFmt numFmtId="3" formatCode="#,##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Narrow"/>
        <family val="2"/>
        <scheme val="minor"/>
      </font>
    </dxf>
    <dxf>
      <border>
        <bottom style="thin">
          <color indexed="64"/>
        </bottom>
      </border>
    </dxf>
    <dxf>
      <font>
        <b val="0"/>
        <i val="0"/>
        <strike val="0"/>
        <condense val="0"/>
        <extend val="0"/>
        <outline val="0"/>
        <shadow val="0"/>
        <u val="none"/>
        <vertAlign val="baseline"/>
        <sz val="11"/>
        <color rgb="FF000000"/>
        <name val="Aptos Narrow"/>
        <family val="2"/>
        <scheme val="minor"/>
      </font>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164" formatCode="_-* #,##0_-;\-* #,##0_-;_-* &quot;-&quot;??_-;_-@_-"/>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ptos Narrow"/>
        <family val="2"/>
        <scheme val="minor"/>
      </font>
      <numFmt numFmtId="164" formatCode="_-* #,##0_-;\-* #,##0_-;_-* &quot;-&quot;??_-;_-@_-"/>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164" formatCode="_-* #,##0_-;\-* #,##0_-;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numFmt numFmtId="164" formatCode="_-* #,##0_-;\-* #,##0_-;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164" formatCode="_-* #,##0_-;\-* #,##0_-;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numFmt numFmtId="164" formatCode="_-* #,##0_-;\-* #,##0_-;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164" formatCode="_-* #,##0_-;\-* #,##0_-;_-* &quot;-&quot;??_-;_-@_-"/>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Aptos Narrow"/>
        <family val="2"/>
        <scheme val="minor"/>
      </font>
      <numFmt numFmtId="164" formatCode="_-* #,##0_-;\-* #,##0_-;_-*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right style="thin">
          <color indexed="64"/>
        </right>
        <top style="thin">
          <color indexed="64"/>
        </top>
        <bottom/>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Narrow"/>
        <family val="2"/>
        <scheme val="minor"/>
      </font>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numFmt numFmtId="0" formatCode="General"/>
    </dxf>
    <dxf>
      <numFmt numFmtId="0" formatCode="General"/>
    </dxf>
  </dxfs>
  <tableStyles count="0" defaultTableStyle="TableStyleMedium2" defaultPivotStyle="PivotStyleLight16"/>
  <colors>
    <mruColors>
      <color rgb="FF095319"/>
      <color rgb="FF1094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plotArea>
      <cx:plotAreaRegion>
        <cx:plotSurface>
          <cx:spPr>
            <a:ln>
              <a:noFill/>
            </a:ln>
          </cx:spPr>
        </cx:plotSurface>
        <cx:series layoutId="regionMap" uniqueId="{00000001-BFB5-4AC7-8BA4-4B9C82FF4073}">
          <cx:tx>
            <cx:txData>
              <cx:f/>
              <cx:v>average voter apathy</cx:v>
            </cx:txData>
          </cx:tx>
          <cx:spPr>
            <a:effectLst>
              <a:outerShdw blurRad="50800" dist="38100" dir="2700000" algn="tl" rotWithShape="0">
                <a:prstClr val="black">
                  <a:alpha val="40000"/>
                </a:prstClr>
              </a:outerShdw>
            </a:effectLst>
          </cx:spPr>
          <cx:dataId val="0"/>
          <cx:layoutPr>
            <cx:regionLabelLayout val="none"/>
            <cx:geography viewedRegionType="countryRegion" cultureLanguage="en-US" cultureRegion="NG" attribution="Powered by Bing">
              <cx:geoCache provider="{E9337A44-BEBE-4D9F-B70C-5C5E7DAFC167}">
                <cx:binary>3Hxpc9s60u5fSeXzpQ82YpmaM1UvSEmWZTuOs+cLS7EdEgR3Etx+/W1vOZJOzjK+nprXV6lUYrUh
gXyA7qefbvCfV+M/rrKbbfNqzLOi/cfV+OvrpOuqf/zyS3uV3OTb9ig3V03Zlt+7o6sy/6X8/t1c
3fxy3WwHU8S/EITZL1fJtuluxtf/+id8WnxTnpZX286UxVt300yXN63LuvZPbD81vdpe56YITds1
5qrDv77+n29m++r1q5uiM930fqpufn299yuvX/1y+EG/+9JXGcyrc9cw1j9iPkPKpxzdv8jrV1lZ
xA9mceRjnyKu/Aczffzq820Ow+9m867bdjeP7/9sSncT2l5fNzdtCxd09+/+2L1L2Dddla7obu9f
DLfy19fnJr5pzPb1K9OWwb0pKG+v5Hx1d+m/7N/7f/3z4A24GQfv7MBzeOf+yvR7dK63+XZ4ToAU
IECUEL56eAECOwBhckSlxFLSx194BOIBoIcJPRWj/eGHMO1b/1+R2kduZ5HyI8kUF0jKh3vA9+8B
PSKYU4IVe7D/9B48vvlvrND763u9DzMsz8f3D644gD3RlGXx+8UZnP1vWJwWVub6W5k/o/9gR4oh
ySnHDw4C70EjADlMCPfFAzLyEYWH5fljSk9doIcfcLhED+0HkP3vdie6bIryGdECb4Gl8KnaRwnT
I4okQpSRn26g+2k8EaG9wQfo7NleFDKbMjbPCIw4EuC8IAaTh23E9rYRP+IS/nABju8+8t9vn7tZ
PBGX3bEHsOyaXhQq/1Ns82/Nc4ZffkSIkAIz/NPQw48U9SXy6SNusLF2AXqc0BMxOhh+ANOB9UUh
pbfTTdY+J1LsSHAgStJ/JAHiYAshAvxBiEeiCztsF6nHCT0RqYPhB0gdWF8YUu4qeU5fh9ERJ0QS
ySDk3L4OghE6AqSA8BJIRfYRupvIkwHaHf07fHaNLwqeN60rnjUQ+UwyxPgj1VZ7u4gdMdhiQBb4
b+5wF6O72TwRod2xB/jsml4UOvqmcDfPCg/1kS8Ye4RnPxOSR0II2DzsgGbfT+OJuOwNPgBmz/ai
kAlAzGlfXZr+pnlGfPwjyQVW3D/ExSeIATTq3uMhf9+17U7miSj95CMOsPrJb7woxMKbrHtOwuAf
+USAtoV2ctMdZYUfYQHJK4dfuX8dEIb76TwRrb3BBzjt2V4UQotvZTE9J1UADJTiCgvxgMG++CWP
IGWVCuFH80F69DCfJ2K0P/oApH3jy0Lp+q8lhf+gRLqwpnvONQKpMwW2Arv4t326s439I9jkkpIH
rnnHNncZy/10nrpE7q7lYfDhCtm1vawFUrjYPWNQ5Ef+bX1B0cdtelhjYJiBH8aPCvYBeVncTeep
CO0OPkRo1/aiELqjLe1fQvQf3MXL4P1/8+tXZf7tOXk15KTgJBBSh8ooPiII2ByXB8LO/QSeuCj3
Bh8syj3bi1qU6/y/GldOTPy8lbfb0hrxCYXK0l4OfFuRQ5Qo8ig0Hfirh4k8cW3sjz5YHPvGF7U6
NttrVzwnfb/bsgSUV7wPD5ScfEoJ8WEz37/2c62HiTwRnv3RB/DsG18YPH+j0PQfjCebbdea510f
5MjnoFSRR9axLzMKECGR2Mn+QC7e5YWPE3ryOrm/nofhv1soe9aXtVJuvn17Tv6O8dFtlu0LqKPc
vfZxYkcYCehReaxMqkOc7qbzVJR2Bx9itGt7WQgN22etgckjSbmQCvpQ7l/7lRV2BPQIxHyIij8A
3NtJd9N5KkK7gw8R2rW9KIROt3H51/R9vx/mz7q4IMMiXCGKHynJvmpPj3whGELs0XzAWO6n80SE
9gYfILRne1EInW9b2ETP2skljxiVQvJdYrIjVMgjQqEo5kNIun8dgPRjRk/E6XD8AVSH5peF1m1T
4F/mo39/Pyko6xMOVa494u8fcR9jJAX9zQ/uOrq7XqJXT4Xn7hIeBh9is2t7UcC8iZ+1OgntFkJK
aCZ7LH/BHtnZQvR2hykC2D1soYMK8t1snojP7tgDeHZNLwud4m9IwX9/1wgo3CPFJXvcH/tRyD9C
PhdMqEeecNBL/OZ2Nk9FZ2fsITo7pheFzpfyeSUu6P0jkBgDOj9o2s7eARoOoccHkXY/D7qdxeM7
f79z9n7UARL3b74oDN5M/1VN6+s2//68XB5ELXRXKiGHHYbQ4QYy/GOb22Ga9TiTJ+7Pg+EHC+PA
+qJWyAWcpbjZPme5RIGflBRaPICx37329S0FvaCEE+i5ftyW972gjxN5IkIHww8QOrC+KITelbbs
/nob//04B+3SUK3C+LbmeP/aYyH+EcXQvIZ+nMg4qEo/zOeJOO2PPoBp3/iiUHoPfu7bc+rD0BwA
XbsUNtIDSPvbCORjQQWnVDzQkYMCz8N8nojS/ugDlPaN/6tR+qPJ3ac993xg73f+zeNn4MzAxVHg
hQ++DhqjdkiJOLrFTsCZhQfzQQ/Oj9Mbfzyfn589+zFwb/L/8dNlfyyg/1B3wm23Xdwd7ts5fPbn
1sdTawdDH+Tsn5G2B9P6+tfXmGPoxoVNsoPc7QftieF6u9sfe3+zDwbfbNsOPg1DDkBu+3FAE4S9
p8D3DTe3FmhNZAqOaEnF4LwhFrcEoyibLoFBoNQTzOCIISOCMOgUeP2qLd2tSUG/KZxuU4pwzMSd
6fFqL8psisvix615+PlV4fKL0hRd++trImC9VPe/dztd6L+DxlUBhxk56GEUkkWYXnW1vYQjnPDr
+P9kZmIck2GV1oPKdTePigZV19MhBGXGp8e06pN1zqP0UuQyomuFcROFiiL31ffb3IRl1KNvzBUp
1m7Ou4/wc1EdT4NtBk3o2JFVZRtUHtNipGo1Vn3PdUbmiAVwKdaFKWbELdKpavlFzlEigzlKov4E
eZXXH+feMOIwdr1qgy5u489+RfsqAH28nILEMW+bJ6o0gU9Hg04aD+Ni1cH1cM0jM/BwkrKPLhpX
zVy70rbpKW0dNUFEW9Jo4VVluvTaeVgjv5exrpoYfZuzodvkc9P4QaqmhC7aqh7lcYmI8zRWZuYL
VQ9z/h5KpWm76EU65aGXEJstTO8c1ZHvhlXt1RH6mOHYa0+MKGRYFFXNdJzF3Zu050mqOznJQedF
QlvdVXXT6LwvUqSryqtORWOmaDkn0cgW2K/HTxOpGF7USUmCSmbuOM2HlK8K26l2IadhQOsi6lWk
/SjFvS5pXYoPbd1k4WwFnrXLxqjTY1WoUecCZ1tmKtZtkpi0XNfIQ3YtmjiKwyjC45K2tbkoLcKJ
Vp4wDXxeG13PpG4+56bP5kUlSzWsOgkr8mJuyoSFKGrT4TQTts8CnMb+sK6k13yqSxlf5kR5y3Gg
88fKhzPGIZ88UYfxxFupDVbFhrBh7nXvVN5qTm27wCbqlgnJ523h9cWs+8GRWUs+z15IS+WQHv3M
Tpsiir1U47zyuiXOPSIDMTNvo0Ss3hXCofVYlmm04BNXb/nMiq0yLWfv/Hoa2iWJlc8vozoXyxEP
1Wfc9dEypagvdIxxeUGL2Z3Yiovr3ENTrqfCZB943EzVIh1xZRYMCwZwDHW6Ltq0d4GDuxXrMo76
SydpvJUsTj8OjjffczimMelJYvhyFZWnKeddYAsSUS04zheAP1s6q+iovXzKv/VFF733m7F5N4yt
3LSVmr+UJimWYz5MSluOJhmMmfQ+dnnC5aIWPJm0581dtrJqLC7GyEXVqqrybgqkb0hYwj45I+Xc
DUEvMnXOnWJv8ykmp4y0ZehcRKXuWd1cemmvvqPRyK+pAwRwJOZ3lU36WXPl9ZeG9rBiy4LkVks7
+bPGSaysNlOHrqVh5m3WtgNfO5PFuUZp0uHTIqeq01E8l2kITiZmC1n0LQmkxXYEP1Fl78jEidEy
b9rjQVYKUG2Vf1XYvCg1aqqyDOdSxPGCkLnwdCm7YuMK5ic6r/v4oysyvwyMP5PNwPqaagC39HUp
MsHCcagkDlhrE3cskzgpdRzxOH3XdN3AF5NtEQ8UXJq/9gHiT53NWBd4Se9IGEd2MkGLKNzuamj8
ZsWqqk7C2UuiKCTUim7ZVU5uW6/DwyrzbTnDLp04eL9kIMmSigmZFUI+ux6AILeBp7yqDsHRGBPY
2KnjMk68G9nMjafjrms+eDW3vZ46wc17L24zp6vSoC40ZTnSFRxVj1FQFdOUBSz3m1qbiI147Yac
lIs8jwseJMJxc07sVA/Loc6LQjNa2iwwnhhQoLK2rnUR4ZhoUmcp1wlitbdQcQx+U/oy+7J7dncv
7FyV1dSYOHk41//jx3+9qW6Kd11zc9Odbau7A+e/2fZ/hPj1wApuo+7eD7+jAY+h7yDQ3z9a4A+M
f48FgKIKZ6eAAv94eMDvOMBmt9r2GwX4MfKeAMB5OQT9F9C1SwSHkMkgzN8TAHIE4ZfeSrcEeAHI
UMDHHwkAOsK3dAFhRXzQoDDIug8EAFg8EpwDaQDdF7o9oD/r8UL3kIDHLfyMAEjgk7sEgN5SDM6p
kgy+CTjFAQEYqwxCQwIPXHBl91U2dRfplMQd177fNZ+NNxVTUHR1fJH3aXPG8y4uFzbt40InnUd0
rYp8I1CTvStnwr9HXlbJgJgap0EZV/gtuKjZ6FFFakEpHa+SbOqbQAmr+mWTReUmjwmfdDRY8s72
uf1ssgjIR8R7UwTWyGlTCUWTt9FcoguCY9lshlhkqRZGVfNmMCRvTsaZDVpVmT0rEE0N+JOp+6Jc
El9Ns4fyTdenrA2izGervk48GSCgNtFKwrGFsyJR9emIjDymJGo7nch53iDj43iRZMX4fWRjeUkn
arIgLrLyE6pwQY/TRGQfsqGQY0hE230RkcxPsZdXUxi1NHob9dWE9ICmGC9BZIpiXc9SLa2Jcaw7
jMYtj2kpw7TgdgPvjoGTczPqiEd00/u8RgthPT/XOW9yf51TS9rzuegTEciqQydurJjTvij6pS36
PlvV0J81BwOrChQYWHefnXR+FSAeVZeJIOZceFH/baxw7EJQB4oyiEfqZzrum/6qmDwShyRCNF4b
1dP5pJxtOV5S33PmnQcaWXGasyw/p10CXGdMpPqYW5Gfp63jnws7leGIiX/aWUQWWQOggXcevolu
rjztodo/dSWpke6TeVimcVZdzknarWbepUtWNmWmq3kG/+4Z987GA0zWgcfVUSrHt6Rv0yVGLf0i
sxKtW9P0p209pEvajXaRZShdgueO8SLqrTk3c5Z+ZrJqNqhC9be2rNNznvsoHEa4qUs5JMM6GfrY
gP/z0/XsGjou+zauxnAoTEGCvgR+uey63Cyn2uYfGja5IazmOrkYqklki1J5eRPIKRvksjV5/dWb
OayNtMiab2jwahw0lai/lQgZtywyZL5PoxmPZU2HVNsE1+9J2XvTeSdcnGgsM1ou2Jxm9QrVIuIh
8EORL7rC55/M5Ca8oLaYrAZjkp7xqhy20hbMLSKR9YvK5EUc4mL0LlsixyVqRRwgbyZXXY7y43pO
3DqXwm6itEK6EKQMu8ixpVARBR4lTAiaW7QcUtl/7Gs7vikiwlYij2ApDZELM2emL6LvgBZF9bwe
a9juuq5Jqmnh2rPEV7Dyhqj4MtS4vCyihH6Yc6RupjYVSzJ7ERBUZ8/riURhy4v2yvgpOqmaKfle
cDmHUeH5S1znyRkd2Odado6HsE0j4CF+P4XQRM0/D02cx5+qnkfqpJ2hhyn0RstuKtHYjQ8611vZ
5wXVqVfWc+CPeeHO4sky9rVsGlp/bkdYj0tbGar0RGVdLoTX1qlWUSflIpI+/J+qihdhXfGq0aQH
R31G5o6JjaVqlBeqSQc9NK7ccl6nZTA0JrtyrrKbqkR2w4FK4E1Gx9Qu+nxQLmBlUdJgEAjTdVc3
Nk5gvTRsCKY09ehmSFu/u7Q2nU+avhi18bzInJQiV/FKVrkrgHSodFnnJVkXDpVXc1p4n/0s4Wcs
T4YPdavyBeubiusOuswb7ZdeEgdxX+TnFWEZXviwffOQGMbOk46QTjuLh00t8TTrCsjQoOM5RYnO
WjGZMBusPYto589LlKT4qp1NEoX/31CAPcHjUUG+y+UFxMo/Dv8/FJPfQj++HfGQ90MTkBBQeoUG
Bwjvd+L0Y9iH1iF621gNpxaVgofZ/Bb26REcVcQIkvvbJ9jA+bgfYZ/BqQ1EfAW1Xjj8I0DE+3fC
PnzObtAHZqM4U9iHFhn4C+HgIOsvxsROVRqg0dO9qkTgPAjKEXHakL4JMUVvdm7NT3jGAct4+ELJ
4OLgKC3jt/YdmaEmvYtqmwaWpScTSTaKFtr1fPnn38LU775HwtkneLiKhJPt8DW3wsnu9/g2oUXu
IvDubrTjihfKb7VoE4HXUdLO04UZaf4xQhAAT5WxHtb5kERK02SI1AaavsaPsK+AQoOLZW/hSLbX
vWGSjP4xMPAhyjWep3k4iRs/nfxgyEysnG7jOUIhqmZ0LcRQ5AurRFKuxcRSP/By0vCzCD4PBSDf
eKUuMuW4ZiVJTFA2CCXgUfxlnOYlDus0O3az32kohVynXf0lH5xLlmXOxyqYBcuzbzKq0osmBor1
lg3WZBryvHE6tp0dvkODp5VfBiuSrRpQV14rASxAtxC8P4PXpuVmGrqUbBLlfZwyVi/kgEVIMWR+
DqvxYxU3plolcpjBESbZvC1LX5kvNh0z4+msc6C6TCRT+UnR17HdjHkZ+SGLqUn1THA5rZjFF6KK
6j6gc8q7cK7mgSxoJNMpcFNZTydl7qVuCcKTF0JY5yuFvvvZMPY3tB6nbAUl2zbblBMtahMOwvSR
LkEPKoMijqRb1komQ6tVX/lWN64Y2AZ0GdByOhkT9KY2bf1tMKIyYW7hIMNb6nC7rqO8mL7YpGny
49lWTbRU5UDijwIXhJ3Osq7NIh+akZ3DqVX49Lpz9arxGtQEwC/HiznxbR90o49ibWLaRaspa/Jr
D5czpJXOm0BlGUYb8IxXVzxRDeRtfqH5HAOzaeu8PYmH2kTaZLK5SVLHyyCPG/StA6lFFjbhMB8A
Drz/0DVhLGTUhrNM0nrtqjKxeka4FAFKsAX6h0WRbqp2XsbMi72gHXPkaesNnl3ZqTWJhpS8E6Gv
BDBBGd2mtkQ6cklx57IQNZGvtBkYz4PRRE33SXTjWYUTvz3H/UQuCpUZcZo2s3vDRNXNK+VlKD5X
mYvfRbKj/sdxSjkO6ike+0U0VfYUFaivroC2JyicgKJ/JqhtSdhXWJh10gP12wzdlImLLI1AKUrb
LqKL0jcpek+Gokyuq3zCw0KiyouCTs2Rt4hNIaPj2touXXS2HQ0oAyW181U3yxEtR5ZVBhJZkvnv
8Nx/caJV1571pmaZFn476ibhjIWOjZAfF+nMZz0LcdllUfSNocaM2jpw3jo2sks+uBab6th6Wf9F
qsh71zdex3Rky7YHDJl6V5XwCCGd9H5LtWlxZ8MMlDSzbkdbe2HGRHnm2VQNJ91o6KzNCKWyFZeN
jzeuQwk5d30UjnCX6mDqVYrjgMb1PIaNq7MG9M7BrUTd9PS76xOgI65pYtCPUmWBS4A7y6TG6YT8
tYoyz9eJxT2+sCBA+KelY10UjLOR6KzhIiuCtgG2H0xOkURLFCOry1YN3nGNkcOQiMn4VqidULJy
rnGXZRXhbFF1xlxDw2RM123aYHdtXB7BzPouC+NRdCcMIkYVVKYEEah3vcwX0o84KtZsaP1h+Oi1
FqEPqAbicVKnpjm3nhefZ9Wc9RfMr65b3yxLh990rNJZTvtElxOKvvbComrp+kbcDFOJ8sCmibvO
yzHHuhjHctunQ/LdAIMD5bVuKUhIhTdtoRaswO+NNE4DyEKbjRzibFpEER/fVbwnX+Yc5Emgcir6
AmJT1+hB3C4hDtLhe571/vnQCe9ti+P+u+xQLzbU+KLUNa2lDRIrI0/TXqFWUyBYnS5mOE553Jvs
K8tQdVJEnrKh7yZQjOtmRvW6nRthTqWqvEFzXlRJaCGvNrr3LTrzptLjK3+uwL/Soc2/R0TE47Ir
fdcZbWPP0nVW9KReW5qX4n1fFTXdtpEnrTlWIjVpqcncTonTmc1993VsB1KFVnEIQZXX8PRDVc2Q
dlcejz9DekKqhbPgvQYNkON3omuqZlj7WVt2LjBUQI4gyzydFsXgDcfEqLH6VI7WE8s2R6PCoCEj
i4nOpxmyQ+13nogyyDJmkPm1zPJiXPC5G/tAdWQqdTK3ffTV8MREi6HhXn3cpxbrxvNMlwO9yHom
dVlnqi6Wje/36Ka2NW+0B4dU0YqJqJqXPG9lkQfUZX31lgI3ro5FP2HtweNrvKXhgyTHKqtquqGk
SvMg9201L/oZO1sHMNtUrQvYxDXk1tkM+ytJOgvaAkSMcQhncFDZMhnHqF13jfLcG+wYg9xaWBd/
rblhPsS/WLiwJ9ilQ5CPMWXXbgSHeRLbfrIXwnNSBo3j3bgq2hoy8KiaYDujaZzFcQZiP1/WaAaN
LUtnIP8QNVC/8RNqYhAPZ2JWcS3STCtj/PGD7NNC6sL3B1OD2lLX4osaMP48Rt5IVoLPKdPAz1mx
rNwk6o0CAfDdRKDeArE2rcSitCTpj6ukVpA78yatuzcdaLx400XGP+44iOLnCeR8w7qZSzeHVPZq
Wvwuw01a3Lur+4zWQxC4Pt2lsZCKVONqN4NtEtIs7/NWB2nxcPIHGatPZ+M2O7kqqNx+tjITOJKV
SXJPBfeZqKFk3P6WPtoBjkgfO+FMHt6liEkSZ0lQuLE32i9wizegqRoUzLO0n6EsxtecFaxc+B3c
gsu464VWZUcV+JVkKqoL6prYrSF95qGr5DR/9VgvbolW0RVBKaCmsLIQF5geYjVloGMItcFeB+Ws
TNZkY1UJ8irEQFcuugzKL+EkfG6CWoJgrQ1KIrSm8eS9HaXykuVkB/aB5e30sY17BcBMDvitmWSW
6Amnab3M2JxhPbdJeRNXJlMLDFlXcWGBnnjzIusgnQvAfb81CPc2cK6tzxpc8JEFacOyFtJxr6Ve
pLO0GlMekCLBcR32da5YE1RNUpledy1Do8Z4ymsdeXMKe72Nmf3M47GIlgxZw2I9jSKTTo+RH9kO
CnEJHmCji9ycdn5i/SxkGag4Y/AXxPww35AIHsqpoAdEgNqIKHTq7NJyADct4TE7uhmt1b03troi
vv7z78Agzu4mNRTBw0SYhE4TODoDJ6vVwZfYkYmRF3GQruPjZNBQ2Fu04RRCxCLH6eruyx6E54eE
5r6S+kOnPvjxX2ePz7/d16/v1Ngfg16c8P1Q/qZ/Kn3/pLF7p/p9O/Y+CxZHFPr74QlJGEPzuIRH
wTyK37cnMDh0C0Gk9qmgPoVM7lH8xjAK5EoF2S5XFA7S/MiCJTytEUTx2z8U/uerfysLZuh2SexU
vymsRB/OvPmgzcM/4Db212U/VYh6LF4As08WthvRGZTNUhv4vde/jaVLj8VU+teskcOagh57HM+Z
Ww1+mujB79LjolP0PaRVZhO3qr/IPd6CvgSV/WNonPePBeg4bzhoVif+NPQQvj02yelM9dym34H/
mAsPUg9IAOumcJIEdq4h9QPpKU5PKiGr0wZqO5DmUNCnzyWugH62qcrEMhobyIjqgrJNlDfMWzSW
YXyaEd+9SR2IfqrMySe/m4cPwFfZx4RSnGsyWt9pMeVkPjFTNl3NDVSOdOIjs4woziDk8uEDljY1
QTZO/mfWj7IJENzRT7XFDApdoKF6qqpNgGIJzmnqWbqQTVbaYOAZPA3aSk4Cz8v559Kz3cUUde0M
ES5vNp4rGTgaYy56MphARKTCQVKANBr7jF3mao5bbS0IYKGUSVZpzFLyXqYgTB17yk/Wsz+207ID
epsHc+3KS3g8br2ZcSeBMU/K3gDG/JTJuT1n8zjSJTzHWb5lOSuMjknvr7ypUmYRE9OxsBsm/nae
Wq/QzQDyr/Zp6p9OLi2BBYpY3tRD0segbcJzGgKodmB/NcYcJHiQBzsglgg6HxpeDgkkVx4FGb2y
7fc6SapCQ7mWXaJK0k9z2ZGPY5LBBCs0J1tJO/7ZLyQ6UVNnTvs8H1ZRk7mFgoCkwlnYbtJNY/ip
gDppEfgKOirAR0/JtoBpH2Npmo8eQ+KsTvIuAEUW+GPMRfJ1LDyYFocyeL7GGY/9VZr6Hjg+QUZI
uCoBN3jyplNuoYBzCvrpRBczMMdaOxCdoTwIhLIFIaEv5HqOx/mrG1FeHnd5RoaANjKZA35L9hYy
JfSCmjbZpq3Xfh08M4yLEk/tpFNXT6dVhdQEgmTST9DTAWRm4qk9g6ooaladUjYJHL4tpQ91VOL3
LU7aSpModYuih0IqS1C29TB516IYn6AM3mfDIJlmM2NBM9T8FI0tP7VmLuNV1Jt6TZOcfPQQgUux
KK/mr8OQN+/murYUVlAcc60UCKu6rAovCbEXQ9W2tyB461TazqwSN0029Eo0GZ12I630PIgcQyVZ
xmpJ2tGtTFZDspnk2Cyh4JwcG6CeNEBNGokAQ+35JJ5g8WoogKgqbFSVX0moZWfalg6+ssxycQYr
eryCWO2/g8VefAAlqjyhY9a/rUTdLqEhKTmeQBj8gvtEtjrDkbHa65FbtR5u3mbz/yXvzJbsxLVu
/SrnBdgBQghxS7O67Ds70zeEm7KE6IQQCHj6f5CuxlV19o6oiHPzn31ZdqXtXLmWNOYY35iMYZXL
qZSniOObztg8dVUmtq377jEPn8Mh3MryuFTeJm7iSSKt65y/NGlrx/lDMJTd1z6AmEm9JBzOkQ6M
TG0ysKLtm1ke4khFz5V23deFykBnHESLOdU6cm0qYkldHlRDj0DemfB1bhBlpq6H1Mu7RgcX1dWh
Sse+FHUGXRrxE9/4+DA0C/iSuhnXIe2pXfH5I0Go7kKuwS94jSV52/kdRAobtiGvPcq6VIVbcK+9
OoZOrIdpTNtyajscj1z7NzxqWYTcr2+HU7LZCTjCFLZfY0QDcz72TliRloPzxZOmte9lJbJwHyfj
4Mt82ri+RD31Dpp0wdNPgroZ4vph6/vxmdh2eCCuSaBEdeWbC4KiVucVJooxhRofwju1+X5z1fTO
HiKvaa6Sgaz3VhPyeeoGGR1KB/siI0nDA1gynv5Ew8a8rls75et71NTuqVNDSP9JW/qS7HEUH9mK
eYEahakKPqLdM6s2mWVB9Gyu8HqZK7nHWm04Vbd2CJvjRJTD1E8Rn22BqQsFm+RQB/58zWeAQP6e
lgV7bkZgSz1Unk2+zxXtEfY01a3HiEVYi7wtfI/eug4R2rrncTN1+nHaMzr7HtfFxo+u2XuI5/fE
fYmWZrvCoE+KoByj63bP/byGs9dmzwLdngr6ehqS/TJBYkje08PuPUmU76liPbONv3gTIkcPMEST
jt229NdsjyYFbAsc3FU3p5JsS5XSFQ6fTkjzOsuJw8aYDUuK2sNP6EgwgyDVYJt3nsMASWjpdSHy
jPeYtHmPTNl7fDq9R6nJnqpOtIMx1EYd+xi9Z69jgBjWAjSqMryRPZKPpgzqDNYiottkT3H990CX
7dnu2i90O1V77Mup1OHJaxEGKzWrBqkrImKNQbA9VB6reErek2S8khuwMReCPWEVKTFeL6uAQ8W9
8q1mvRe+DgHrbww+DEDa1MxVVgI3eaznPg4ygkgVRJ6vGnlQjTd7B76tzeWf69j/bWjGrwo1Qm7y
79OZvz+H4SeBun/pbwIVAQ1SmBgWN1bh+hGk64+YJv5XgK2fUKFYpgWCE8uofxeo7F/4jQB0JvGx
oSlk+x/3K51B/4W0B9QGGE0IV4Kg5p/ENNgA+2eBitwEAxOsWgDB+3MndmX98+AEakfJpKMZF3F8
9lv+DPuG4SCGSVFO/W0wGJkj6E/uSe/N2bLW9sRYGxdt0FV51AbrxYMyKRDthNlI6vpgy7HJKxN3
KUJ/9bDB00k1HKG0Zd0Jb+fqQHW/ndrQ2qPFkz4yC1MQFiJAyyUx+JyBDAm2+CtGMAZBIqJCDojl
l7ImN0nLgxffLfqlWwd69m2kbjSWHByoBV4wwE5RGSzK5j7oAY018VZ+GknL0roiXTpyYVMDrZOS
qoUtVhH/EGkYt9YO1U0rfX1KWnpZa4Eg2wsRskw2ykq5wUIqpZcybwvva7nyt4AIAVsJaeoGaypN
VGi+ytHASBhNnzZzKS9SOnVT1sGWDxGZvyQaXh0vRZmH3tYCVY2TPFgim0uLF9p2XvwU4Vguwk6S
g2fXfeyXadnObdYMTZQygj896Oi3kLcnXi/+bawjUsw9bnCqtDw5XCh53Eb4cbh1/UZsYNMEr/+9
1yh1rJYx/j5U3tdETd0FoC57HAK3XCX9dLbrXC3gUAOAbgkfXAY7EADfiBcwhEtwC4N7S2PRfEtW
Wn2ToHigu9o5TGvlCNxqhAXf1mGtPm2+6q71wEi6km17hsVtssVU/kGLtUu3umJgX1YJ53Ky9IO2
Qr5OfbNcOkqRa9NpzBmdvRP0dHRl/JJ+SIZkOwVB6Z6weQYhmxLTtdzeTQotucgBaQRNxhb1vcZt
XXQd33BtV2A0zLQdqkWvx7lZtjpDbqOulmW7Nw0xJyl2Z3arl0tJhc6GHsEKvg2jD/5S9plX6eV+
BiNa+LNMDqxZJpz7XvDgjwkULB/8b/1Evojag2lurP/FmR6IpSWTTpOa1EXideTUgNcuTD/pQ5BM
6mpiQXeR1Nhi6lYgKyDygNIhLLgOmBaXHt4svOH1brMQfgEBJhK3RB27mdKrgQz0hZDFi3IVjqtN
7YrEpombpWjqsqD98gRsxxwQtftfQsWW456LXDhflxuy4hvGzzMAs2HNsRN1eXJyYYUhlTvwAO93
M0ftK6/Gz5zYDikBt/cS8+dlGHR56X0NcxowawE6QRUBKIwvwgaAW9aRH3czEZHN7Kcb4EhEAjy4
H8xq78Ej+QrKjpkT1oz0Ny1bw9tR2+XQzS7JkWyQ+4atSybMRnN8EhVQLVFeJunqQzkG4acwjtzN
srHkuari/hAgrHvuYSR/Ipaag9SxO5VxHeRKho2fDksHG2+wbIPBalmBs2I9OB5MhR+r6cLZshyn
huAzR8fgDKOLgDvzrU5j0/KvBmx4Fq0wjtzWnAK/u4fP8wAVdz2E5jrWyOuY8T5xf7iESuD7gLMr
hAwyoJs6FXx9cTMCR6caP0O4zYqIdI9KUXPSNAlhD9Xs7PmCHQUPx1z1FO9X+7DqWD6Dy/v633Pf
+v/xvv3rY0V+oiJ+FCoifP2PS5f/C00DmD+UcOAAEY9wtf526SKzJ7CFaBBFeIRP/Meli+W0AR4t
gP8f5ZeEYzHET5cunJu9D4PwHysKKGH/6NJl+If97Artl24ILIMEMIbYvk/1L5cuscZgCW62uAZ4
v7eolNX9kzePBwRRnzDFI1uyoVgKj0+ffL2u6RjEDrxzQJpUgdZ6FRLhIiezh5N60Hfo89gkVa1n
+0OvYvN5bkoNkNlfD9pG4XW4Dn6UWR677bA5rizsZt5dz6VT0PpyycxA9gCsQeYb3YYLUoNy7a4g
G48GcIEt49OujrOBTPyWArEgHT9K2T3jpbJpnDh1Kbfwg1uGD6GpT0z6QNGnLcmaepTnhIqvrq39
LAKXlDNdT8A82zszJPqqHioc0OWmM/iuXY4yyHaj+6ksxnr1D8hHnmNZv4aGfWt184hDlhe1g4WD
/G19KkkbZ7GbB/D9nn8Xx+2oUr/242s0Kpoq16HFsTHsYy3S8I/Om91tYJPqHpefXNJwERPo96Cd
UpzU5ArWmfxO8S65hUreOchSHBWG1PtIsDAnbYj+Rai6uxCj51EoHGJJF7I+XSrT5tIgm0HgQAq0
CsyNZmN7BTDLT6WRAE2VXl/er1LuwQcr8fMDi+x9HT1aXxQkwo1xzfoseDPct1sQHkXY6gKsiQXB
V6NOMuruBmr/ZvQWWEKYqs9bH8CgR36JS1FievfJg99V4QkRUnCuTf/Qs+BtiKPlCpZWfxPiunn0
qR+lAl7pR9FCF5S7Qgh3rSAWqAa+64dlVxLRu6bY1QXfdYZPWv+WQnoQSJAq6isg8VAlRJg2sx6D
UoFkQWRAIMSgYnS5xk9JUs7Af/ADp7vaobvuSXYF9K6UWNnNX9jo+kOowujY+cOWczE6MPSQUEuv
AMCvk38Ymhjpx66y8FEWRxlF3sFPFH9jtA/vqYc+CqHGP3LSRxkGnrbYdv1W4mIj46hP067t8Enc
0trM/qFtAO+OuwYEzWHTMYEyGXkFhbhrRX9XjXPD6/thrQOW9n3YgSOBTvTXWd20u+bEvKtf+K5D
MZcGNw1Y+XNEGC3orlfhJ38lzcBQukH+qCFqYUGTdNx1brm09ggTYTuVpkX0FIINGnZh3LUBTNPW
Vw9yl83jLqDNLqX5LqrLXV4H07heCKmqfN1EXLhdhoO2njPQN8m9v4v0BGp9kdDochfwoxc9g0aK
zwGjUzZQWn0YBj95s1XnboYk6TMbDdvz5AGjprVDsaOrgb2uEu/SkA45Tk+oHtfPCFyHW3/m842d
2XKeWhaewZKG4FGdOSJy+TKJPY7kpn5WVn/oJaxHvDMsPQIHSk4Di9xtOY4yazog0NNMtuy/58b7
jxnIr888+z9/KsT+PGT+noKgHg3ELqJ4MBiqdhyo/W/3HdqBeMRUTND4DLCUGffh70Mm6riYOffF
Ici08DTF4A8WEKkK+vAMb00Mhz4CDP5P7jsQ/3+57/AcJYQwsCEQtfgYX/+SglgwpuM0h7hqQs+m
nlybAteWDzm18CfwRu7UiJk/sRruVGi78ozEwT8ZL+a33RToByDzATDWJWnvu3aZX/vIzVd9E223
qvIaEIaKj4coYcjXTVzebxx+XbV07GDqdV7yqa+8oi7b4XUaN3qqu8H7VEZwSAV4GzAMpYMfE624
kXPlrFPov+nmbLqE3QFzkVcCbNGdEXE3nTWY2e5qHKPwUqpesE/l1rQOH7dRH1GMgR4ccEJffIji
DyLsvii7dYe4NOy4BujfJW6SZepIM14FatqQvS7TOXCbLJKAVacN+Y6fiYotbVo2I3t5h52GTvCX
cfJgX9bSdWjZLON47g1lRbx19S2mI1EVPQt5hr7keM03W19Q4jKwzGegW+3Uh28Ij82VrWKlAVVw
8UuFQtz3piQ4AKGBl68mFPMZcNsKMg4VwhT2nXropaKnklXuGDWVfF10PObNGC2yAGYRyfu+09Vx
AGl0bQLnzsPclRlnvLqjlvI1U2odLqT14hY01DarfDAievNhhb9JmJsilcClk3TeWH0LnmTMvdVp
dCk29Vg2SG+Qg0fyw0Y875etn/1CUXDwdlx1D85e8KKKPHpvxnG6lOESXbbGKJo3oPHnFKF7fyyR
oCN7Vv1wsIQpJCV8/Dijb3enRTSDUY/m7xaA9yGy6GzB7Yu9j3XneTOUFEcpLBqm8G2BATqkDmPG
Fx6W3p2vAv0SJlNXxH3Z3SOZogC3muChgstySJBXnWMOe3SK6YSZeUZXktW1dyXURu501fVzvuyA
YClUhBcYd0cGrMS7MVFiEOlX/nTvJMqSoq83ko1J5fW5qcfwtAYNvfmJFguayAXpqloJJVia6ekH
MrYi6nnTtm4feGd5mSahVnM6ObwIWpDlQ9N57sbNhhc/WDKzKpJ7anGfBN36TDk/umKCugvrQndd
ej5M0kEv9qQXZJNp3SBPWBOBS2VW6ky5QXIAOI6IYi0Z74CgLuIznBnoqz6OPQjQQWqyC1zPHget
R6QIfhifW1OhiLfqKPZu5wXEWZYsws9jT/qPI968n7UNy/GwETfjwiqHA/IlVn4FnOrB7TRS/gLM
DV2UDn215eTcWDUX08DuQWmlasm1nRPq4fXc9E07OHz2EFuiJtfO440XLPpZzX0EyFAs9rjzEng3
8OlhrF1ZiCFqzmtcesd+memYl6YbSVHKZMMvBw7hEvC2uszmyWvnjKo1BssaSPPQciNwxc+xGA7w
1MjHHj7eJ5BEwVvkkMBmoY4tf1hMMnxZymHxc4SyQD+GeU7uA1+4Jo3d5J3FIJNPfozjD07Yxssh
JdzirW1HgWKnicGloc80jMdt7JsrNqzedoV5Oe7hki2sTSs6Td+9xZ/Mparqjt+ONoo1Cn/a4Qcs
hhZ/jwzn7RonvxEFfoXhE6U7/FD1wqcvOAK5PGjtVPht7BG2pB422cz56iXrR7mXSI51XINtGRIF
PMgSXsM3cU07w7dXsX+/rIsX5wMTfg9IrqfdN1v64opKqfJWjfNHGtRMPEyzr4e7lg/VZaZzlREz
0Hs0Dvl6mptpu5MVAGLhB+NaNCWk67mviFgPook1/kndtG5FV8PFTymhbs12g6HPNtpXbSHgzMw/
EPN/hGT8b7Oy9wWvwU4d/Acj+9cn+P1NZvz+tb852SH2WO16dactsLkIUuLHUI1nJeK3AGFgmiUE
ccgfqAWeIwuzGn9SADUcxYT8ITIiaJYAf9i+5RRYTfiPSIv37+nPMzVWAgABQSVi/1uwDebPM7Vq
llZOaNTPclHXgFzjLjMlUsQUmUh8BWWb3Bo0Va4bKWwRj2LMNqkxSoXqoevQbNaaPQNW2J3hFYzF
yvT1qpYKhu3avK5tCbunQ1NxkIO5NGrtWdaP23Cqtk6YdBBEyxQ4bpk1/kJepefzp7mFh2vnGjFi
Gw0HNAvDN3SXaCFdW96SUY8PsfLrt65O/KwBTX6lRRgcFtL212UQgHuIN3Farb1WbgNqtLuJGkxs
IeOZnDQqjkXo97NOXQVuY0Hs/0VIleA/oy9iHrdf0HyD+IDb+xwsPUH9Fo3gtNn85doq5l/hFBdn
PwLIEPfzCDNgsrmNEpXZOID1MPRD5qpKPNF17YswWjp8hzXDKoGqTwpc/cEpHL3kxW8pfU2WJHpp
hQqRpW6LvJiAyJPloO6yWnc9qvIN/ep6fYdOFMWuAHCSPg5VoPJJuswj+sYeImN/rkcBU26NUE6K
6PUEcBK9BY3/BL2bNc6Qs2xN+yoYKYtpGbAoAtD8oU0Wc+18bD9wHEccK+uuTnGczWcezfGJo8Z8
GVmL4W6Uy7WCw3OFBuf4YtxGP8sOfTWHOP/ISieRUFsXAYdm8kKklTkqbuuV7Bk6TTGq1zchL2ss
QfAi+L2894LCJstQ+K2LuxySeoF1WdJLJxu53gDxsFfwIZs2Z4sxBWejDrMWWv5hUro+66pqz3MX
iAd/Bv1OKdtp8qBqr7VtvAqlkc3e8WHTB4z4GJ6wByCPqj4qltUTL1Vl+ny0kqJr5rnqZFfX5ziE
lYGTE5MjM8t2xNWMaBPusXfZIjF9a/Q6drCrh+XAuik6GR4Gj8zWQPZ6b6MHNcT8WXgeUvqWT0mV
/tcMa3tx+d+fon96hNTfrMn9a3+cogzPzMQilL0NjR0wAdkhwx+nKJ7rHMd4qo6PijTFRsf451M0
8mFSJFiehDkODiUMw1/zwAg7l3Aa7zWvYN/aE/2TSQ0h418mNRzVeJgaHngHZg5rIf7KUfp6mcEv
VNnWDzUKz+OUwXUAsgI/LQvHhB1dWMWHNvb7K6zwmC40HGOglrRPR9nFuWIzzPqJfmfImtMIDZNc
jHDrOqr1YYHUzggKmM5W6In0pcthVbQ5jps3w2R9S1W85t4cmt3Te8M+FyhPO97E7fJVScMzrtz0
5nVJgqKpBDGxgVPeIfitCZ+qkmEvRdy73I9bkY7Tsl0ElfERzaHtyEuWILuBPKhN0gByAXXUhGv1
ZR66RmQrhNzF6XI+tzNZDqCcVEGSyn6DvhG3vq8U2CmYRnMr0RCoQv1B13S7l4a0z04yV6z4RnLW
Yriq0JREeYPbjCeizjvhZmz0qPGRWzZdgGLcueC5T6cEYpsHNcrFZbecI8W8U78ofqogkLK63sQ9
byzLq3BIMiN58yhLAMtaee3JM53KhB5mbGZYyhQjJby4lkOK9WXpXhAirldj0zRn2sbdwfPf4Qbu
P/CpNPjm4inD3DahNrHWOJ3i+jUQ4kuYRD0GaeSzHgKOh7aNm4NCh6/gA84G41ckYzQeL20jJMZk
bzu4ulnwSm8CwLMn5XFL2vIwYwK9rNhwk6JfUz2iWyJeRhB151LP9FCHOCU1ZubCAwKEyAZFtjSo
fH3EtgKC95qwp8VrpnvRU6IzwEL1Y9A39rQCtQNdBGLvcQUCdPKqZTloWdsuDWs3fUN/S1wt9ezd
9k2n3sh+/rXvR6FEayyPHK1O/oC+XIpedY+qwShfkH5GKHVjLq320zXZz1m6n7jD++ELsAMuJPh1
8eT2I3p4P6z3Y5vMVkI1o/udGhpOb/F+tqMYjWLYuPmZG3DqD0LGeewWdWj0gmmv3rYpB6wfwJHz
gCjzNTkMEf5Vzqf9l41M25kQ0DEbHQbUzzeB5jA1DwGK4/erdcEtRjKXI1+cc7TUg9wLtjEzXtJe
AfWP77jAmDhjFt7A9zGWRzASELSF0XbUG2/fZD+tp2Sag8JzXLa5CI06B56bv1rTrNhJM4xPSa+3
U2/cdDWvFttykokItPyjKB0YKgDFCvf/lYXD8FYlbXDgokpcRmphX8YxRmqPhgWZEdOGL4G1PYzv
RgxPwjb2zXXdAKck3CCzQrwR0s7NZZ152hP5OteYixfWXNWL7V8GbxmuPb124ChX8mqS7km5jp1w
LbeXDbDaccIE/33DmyareU8OW6fLbO3wbh+1j8FkRGN8QwMaBLiMh/DWa1WZRQNa4mliGkAKqvPP
cRm37pV1rXucQ+kD0rHYoBCFnX9A3odFAZNQp3aW5NEQLFHQnVuPBs2PtMdBQUDuoLqCKGaMKwCz
tN/Sjo1b7iZu8xBLgmAiJ/BgOSnTBRUl/MQiinQbVTOmtqcVx2IGvDYu0I2Prv0VeaoP7AivDX1o
PHbT9RwbaXpUgHwdwf6O0KpH33Qr8Dkarz0bxrdYd9HlFl5LOmH/7MHrTFMkFQLIKAKWHwn/oZUB
Cmwjx9TEQdY6AXeMuDh40EvTHVkg6E3nthLraibvqM18J1bAplXsxAV+UH2FpDS+JVvyDY4tpHSk
uwNnTeKlGx095L9Nj34XmE6sLJgONawRlMHG0zJ2YS54GWURuCfsYwCmuBFKEHbMSTaW/NW65YTl
TvggsrkFnwUh7rfDdJRepU6TjD4AyHvAuHdfUvK17dcvbi0/tF3l0jWqLo1I8nGDSPd6cxKdDY4G
fhVqSHTNK0E/hW6KU7z14W5gVsb43CwZeOQxjTYbpmiPoXGJlmj8KZpUq2+VE+IV1kTwC8DlMTyE
TUjRJKJvQej519ictt06Y+tf2rECaNC2YDqX7ol7cXgDLoG+NvBXHxcc2WcB8OAYlYMB6WywYAE+
FUVZQo9tBPzRhQ/lio+unFRw7HWEzQPtEmB7A1PZENRRj4RBA8wc4qHDGqhqmh6AoUVl1nmKfg8D
XKEBtmWlSVPGKFVwlPqBaJIPlc/mCwhmM2QgraOXIRqHz+hJwUbdStRBVmTnhmzTYUFb/DTz3uRR
IJP7NmhRXloabAQDJwD56G15JcM6qzoYHlY678BGBWy8Fm3mRuXfRgYLJBIrl8dO9OCD48BcS0QY
953X1jcwUme0fDfQKJbT/x6Df28W/HvN+JdnlP9dNeKrf1ONeGYqCTHaorEWYcz+3eDH6tN476H7
KIjuD0/Fl/zacth/J8FqH9Bj6Kok71X13yEy/NL/464/IgZY+9ilt/sCPyNkpY204+j6z36E6YTO
+OiDN/EXi0l0KLOYsLefXqX7H/WJn5cK7nHBT6UK6OB9uQDn8A/wCEqo5j//hb93/ePNv1RBkDoZ
Z6znKQ224j//TeDp/vp3vff9YWvgFcYSxXfB/NNeAXDmgdn7/rQONy/DtpvE4jCsSFqZ6J4vcfUQ
g7PK6T7T5xbR31AkAMTBL29fZLyiqowlXWmbKJ27RBkQsmNyBoUF0IpJa0+RHFXRm9o8TuXE81Gp
8G5CjP9lfwDn3q8kYYHEeHvcsEruEBkyggal21FCIuZwL6uTZNEJHG+HelYochlM05nCpMXuDQ+t
X9o35wCkftEvS/IcQNPcMO5Ul5fK2Nx0yD7LqvnMQrSFeReJohvj+aiIRvJc79x8BEP3GvxYcjuN
tYbELitg2RGsVGER8FM1t0ePqSSLOO1PUyO9E9bF4CJn23AtEkTIRLHheu7HCN1FEbLbbR402uOL
d8C1Gn/A/WnOG9ofBQZljSRIkqwjQhVb5YD6C7pWhaHTiqt188jJqqWGUB1w7KSToupLhXUBB+UR
+sADRwE5DPHV6nGKJVLtp4Bqg706WH+ANKe/3sK1/IbLnh9Qrx/yVndtHg9LRbNFTSh00BipxOCV
dbHUAP/zSvPyrt3FMob2KcNuhuFkYixOQSDg40Kskvq8Sbpc6V14e9QlF+dP66EfWwO7FKuuRNxC
E/VKwb0IkYBzieh3cM0junsJYEVIfLWL/dbDwDUtcshgxZsD9SKQUPtkkOwzwrxPC6McEY2DyT92
xOqCcazIam1ogWhH5F7WWCk3VImXVSUwtq1KprPzMevbUrfPlTTBIw3FjXsfYeDLk4LDSbispvtc
rtuIMmqkipqFy/UogvCOxc4UZADynbb7oAR57tBOnNsc3FSdUQdok4lkvukhN48B/Ff8NGNsYJqx
5aWCVX70MZW9d5SVt37s5QSEvq6mfUkCJjmMdFUw3KgOsiyU9k04TH39LABwraG6nTAS0n02BAfo
8mWfF6c5yt0+Qape6QOQEpIHWPuYxfukufjBd7yr+oPdp9DGBfgB8T6G9JDTBY5yf7Xscys+ewwD
YTNkrcOeDL7Pt7Ixn8xoxxynB1TIfpFV6NkULQqV6DLjhjP7Xdfvt165339svwmX/U7E4p02i/d7
Utbaw2IA3J0A0uosnAOI0DZ57vYrttsvW7Zfu/g3YfcJarSYX+x0CKsA1/OEjzkWMm7Y+dAarYDA
zMtHruCciZU+xxsaP2K14SMWcpmstKGPj4T3FcXf4DtYpTkugha7OHNs+yifShPrF4Z/bq0gcoPq
ytHgaXMlzxAEiOS13XuYfTU0H73NyXOlYQv6ipOPgQux+U/RN2hgVCM4pmpsOTz4HTnYiM4nB0lp
D3Dm7F04oYM+QdFDojPs4mwrM5yd7W66Uj0E9cawcquaMDiaNVhOXd3vCWMXHvBS5A3WzxSih8V5
8OLus2d5d4Pg45nPkfjhNP3YGf5/uST+mjnDydgboaCakx2j3j3pn2+l6k+NUOLKt4osP26H/68D
gV/ZdoKi4r8XJn95OsDfhMn+1b+FAgS7dliCAAAW/s/9S4Dq0CwIBQCy/xAgvysT4Aow/rGbKKR4
WCAcrT/wdkAJ2GSEByNEIe7iCCDeP/GzfmiPn6QCIgHsscHZ5BMAfUgndinx0/VtkZxG0unDqrHy
KjUoeh/72mhUFeeez6ljicvXCMMBoPCJwovGbdcjrOzmF1R9x2csTwG/XhEgOVhHUcOOKUkaqSp4
q30kjikcluUyiwkeSGmSGaMyxrlfHD6Sb0m8YLfFNqxP2Nxprhlo6mMb+vFpmBdxg3c8tg8gAywL
Qm1y4R2n90lJwTU3tZ0f2No37pAssSokBnEKFY5FplmADcYHbTZEEs1O9sghZAJGHQ5W5Sp6W2Ma
6jLi9/yxnOp5TKXYj/pxnCVNO5yviJxn/hhxrAmTOsA+g4VJlJhKj1bXFalHJLxy1VVqxq6852Xf
44qHTf0Za8PmT7bbz/6orcuvYJCHb3Pll+eVzPIS+M2UCTABubYuPmNL9fQgYDKE2dRt1qZrDZY6
ksxcJW0331Ene+BxGNCDtAR15x1B5wbDVVOiL/BQYReISZmixOaBK92JjVjvlzao+pEcttGowDAM
bMnWofQ+dHjM8BkxDq6deEQTC8uGxFdSRvEtR+sfRVXbPfUkHrOqV/MJ4KGssSmk51jHYXXM6yPu
zCTJVNCMjy0Qwu9Y7jOEN40n/4e880iS3Ei77VbeBkAD4JBTIHREalk1gWWWgHZo4Vj9O8hiVxfZ
Rppx+nNIESkiEe6fuPfc4Vtq+k4a1MYSodzW8u4GjumIVd6ZEWyY/hXL/+UihKbtKVlxLxbzzLQ0
1cf+VOfTfJulU7lN51hCfq77/lEkruhpQCOJ+lHqj2qI2A0kalyK97TJvS9G6xQv/C7+t2oamFk6
6GLkvskmOkpQz+hCumhwgT5xE/a7LonFd8X66tFvPPVYabNqg9bjaN8VsWl726WJUxT9RWXeZSjM
BkqKBaGo2xXu15yVTLLTKPKexsnsYIl0tvPg5hbf1racsUFrtqTdpq0MFslJ5PTP3Wgk1LrVOMmQ
/jSaEZuV+i0iF6cIBxSj416iSHmZIpPKjR/gFc8dCrOIQYP85PVV0exYz9owGuXCtiYy5vaklO3g
/gRs4yPGNyP4gk0VtVsrH7xpI5vKO8vGGekvjKSwAqyiaOcbs4rv+iSJbimBmbiOsTPH4DBy7Zan
s2Wka6ZaBhUvYx5ddLPLUMIQQBJ9+9qqZf2il8q5zbLZ7vCpTspc11ZQAyiP5M1kWP3VpLWl2OH0
6p6sWDEjBEjlhz308V3cFOXZVIAiA731zN1QFNr3rojy+6kutDuMrNABykU3nriO1VFHcbGHs1TH
gcev4GzGTrn4Gfo4v9GXwX8ZEiu3NsYwUZL2BuS8jcEbz+i89KsxhC9j5w/JpOZq30a+dz1XOkL9
do4PdmPFHn2FN8+h5SxygOW4tDpIMCq1wMssuI4YCrsqHGs7fjU+zLpp9mHcFXUx7eWs/OmYm6z0
wszy5HWeduPtx9Xxb7glV5TuX9+SwTc5fPtLdd762h93pP8bO00aVsAULgjaX9R57m+2QF63KvAQ
l1mO99/uHRCB7Rmg86wVnQukl//0e/fu/GZZ7NJXSr9romJnG/QPAL0GYr4/tdOMGR3o4KgHkWub
6w/+6x2JdyFvrVIH8l4M/b4c2/QM6hQRqeg14J+iH7xqq8VCEzsfFG0XuppIgDhCeQ5RU5f1JUmG
/L6PZfcyM6mQm0LWcffodrb/Nlr+uMe13gHD9zUY/kKfs+g4wZxKAimUxDhRalV2gEkQD0FZYMH0
rbqQhzqTJXgzbR2+bzRd+tGRzavmUqYWlfje2V1nsc6po2PiqeGAwkTYZ9U3+RbdMvUwK6AAjVKt
Tq5fxK8JNmn9pCxL1UHWRJN5tA0nWi4ITxIaqSK3u2QXt5Z/RNiLvrtzF/RKM6SkoMrAM6FfjXDh
6n58ROZYCvbLDZSegn6Z4VsxC8Q3nnjn5GsZ6fnZK7pzT2eFIcZbrW9G4wGJfuqeJyD/0+0s1Or+
brPqe6/1rH1qSze4xVIPdwuMYc55DawVLtEyucdLm7I4rxY3jEGoRBtHpnaO17zsxFGgIH+IumWM
HwRCnOs5c41yk6vEek7t2A4dxOETCgWf1lLkogmlK6FzT0vcsGGqjfs44o3Ytn6tKxYWvWuG6Kq8
c5+1SRN0DFtegBU1RDQIUAAQ313EXd+UJ1D7RFlpuMxE7VxsPc2GkZzhBWeQrSXpQ8+9+l2MfJVt
kejjFIjIGeCcVjWPjaV0bMOUWVu/F4u4GZFUHkwt9wLfzhsQA3F+a1oR3CYvbxhaWsJQoTDwqOZV
7F/K2dLUpouSDIqujNUnrS9jhJ5dkd93RTk/D52m37d1k733ZpR+JbvCZ3qaVNZzlXauYE6lj7s0
K6KbyY2yk60jVyxa6G5eBN0pcJj6HiOZLzRhpqEQrddzk4U2pdC5K7H37122k+7Oxuj+LLk0wqp3
gGIV/qw2tTsPONryJAEjNRaFvUtgmNzWmNM/KZfpzZNXxcylF8ixe9Fq9CUCI+KpK7N42jSl56iA
GR/QrjhSDI/comlfekzpGJ0Y8DJy96JsucjecbrNkLQvmNdkv8dAkHxi1pu9oWof932uOUilVFT/
C8axGH4c3/9bf1GAGOZPYYir1vrnK3+c5cZfUlfXND9o68xoSQW2LJJlf+13WKpzirNSJ8WKj+HP
s5x+B+8vY0yYRfBqUGr9g6Oca+DPRzlrUnwGCL2Jhgbh/qd2x2DBKPzWOfZ92skQKobxaZARlAXK
+faapAompWWTLhpjKgIthsIQwKpyD3WkbskxZFxSRCHHC1gQ/0PwCO7EnTeaO3L6x2liX8+matjc
idvBmspnFEATgqmI1clSd15IRVc/5lXRXYHsiKMV4S7uYB3Y7I2WxM9vZszzD+OHWrNotXm5Wsoa
Kqw/rhrGD21n8aHzVEPR7pxh0Q5pU7vVxVt1oRPtjkdIB7ksgG0YXR2SetI3BWgV98imJLkM5my7
e3MZKcO9HtnLVVvNamKbsSpU59GN3uvRNo9tFQ9bQ3pDDCX2P+hEf0hTb6u4pgNE9fN+bthy8dYB
HMilkzJ8Q8YJs1CLHnLiNm74k3av4+CijvqgLaZ5Or/WmqtuGLehJXC95IUdexptIlHYn6NET45G
WuRfhyZJ3xuj13b9uFJeEUefP5iMmWYndx7T1ThcaJ1RDUP9VheIjlcQVJrPiR1rDJTcVF40ZBEB
zJGypEFzuTrzxc7KHar13NhF2E+QdoEh/QA6DimErhCSmXsP9S9aWIJrcq8nsvys6WjJUC3ze07M
pMXU23u7Z+UTpImyDuiug7QEFa6nef5kZnlxzrSabRgmrP7CL1jcIt7FybIArMUMmZTsOP3FOnaF
XV8p/AC7X0mRc97zMOZOVl61ZYpRhwEj0MgJC3zM7VKRFLPoEwRwD1y2bd8XhsHKucAG47XJfHAQ
L3/7oEraQzWEUZzWlxrtt8AKN4yHFpsBu08brHjS8+4w/qT/RB++NeFNnOVkSAid2XDR63LexBbD
Nr2q8kNkxsVDpGU4xkAKatd5UnePQlb0/A3eaM+OoSzEJc1sUTH9rv2pm4L/oisRAGZnxl4TQDYw
kmazaAENt7vVVc7dR4O9023RfRMIVlkIGvkrunj9W2ZZQ3vV4/TB4mR0FizQsZhxLDzqkzN2ZOlo
yjlj0mh2H8BLivz8pEYrDts6918ja0xCURQuqgmbhriEWw5kAIoo8MO3mUioIO6S9KYxVLErcrO9
idmm7mYLHcWfgZnTXILtyF15KNvO3mIxAs2ZJs11bbnDFfuBBQxH/8Bfe7mnQ83xARYtDDtUiR9o
TZl0PvIyM76iAsZqsTI2HSmnW2RD1eW/nE09HtW3aS6Ax85w1LiT4/Oikviuq9wa47lrXn7Bb9Ld
N4cGnPC2yGS90VskKAtIquMHkXORACRBm0w7esskJXypMx+X2aE3BmyF4sdgc45H4mKknv0Ecqi+
yh3lb6Er2y+j6aCMdJb+gPYeP1XU509usjS8LEkuJLvQp046egtblHf/5XlW+A8PFW91GOPyPzhV
Ht9wtq85K8Uwhjnlf+AObvzS+l57GBdt3LhSWXeWktMuGV3/plosRBCRaSwP2Wjk2wah4F58kEB7
U4+e0hpoVUtXtmt4XPbWlMW7YYnzoyhj7WS2M355pBB7qar6DoW7FRr0vCfL650bhCXVfmWIIhst
dxHGaukBmyYTYmqvlsEsL16aLHuGzg2o4cTA9EfJC0+phoXjZVvXYibtamytG7cmgWgZ+FBqdKKB
KzswngppqAd3CaRBHm+H1G/3phOpvaYh0hrw0u96LcK9p/Xu/LXAN3+JjcK84rFoN3Jx6t3UdSUM
Y6l1RijHzD2XaFUQbzgY76/TySjdTWXHURug/x815BSW8W67c3nMZJr7R6DxdvpsNGy/hqhqvBBC
9Li1h0HsGzioWBfm7mIlpnfUR7VcRnueqsfZ1ZCDQ0wuHBhaMVAg5OQoyNinxv1DnFjV19KI+jvm
D8X90JONsJG93rD1pjgkTwHwTY57pR6nw0LHA6SARdGbl3neFbE3DACR1n9zRgydIcT7eLxO84SV
m587CTMIhDyh34oOzLIf4TFqamlwDbP449OtRad27hiDWIKUrIDB1GIza8op+yGQik8jQut2B9+o
zEFj+r17QF0fv1XuPL7zW/kGVf7gV8HCruBmZJF/ngmLPuD28pCOphBuMleUrwaKlNAca+C3QlnJ
u47xAWXGwDqBLaLm3UNfhg6VsDQSI3aJDQTH1g0iS5f5zncghnllpteXuY6LTbV41mYiseqRKQwp
DenYedG26t3qLSrtCDBAE5ND4DruSZpCRoE+JfkAH6CEJ1LQ5pmTpQ6sDrUXqqIc8NqUPE/oyl5M
yDy3o6T5TLJl3hLgNt+QfoGEenDquxi7YdDD53HPgJKKS9Z3+RFyHpen0vsnPc+H01zL7Bn81fIe
L3pxrKu+Jxnm//4wYy1h2QT93SgjbKuu+3/36fit/d+Bxs/X/2ecgZUVGQILcaRFSPipZn8oWN3f
mCRAVKQAth3LsleYzO9iBHwA7OyZdDAKgYnI0P9nCUxF7aHdZ0yPMZ9a2PlHZkMW83+ugV1X59DF
AsDiweRr/3GcYZYjNWeE9FKXzXOReczRCrO/6aqqutFIukMgB8Ojd5fyW6XDz5ccCqEeLelnzFfs
DCfYFVfEfmmf8zmJDtxKw3dpiOn7MrrGQ4sc4zDWRbfJMdI88jRXzBdUdO3I0Z5obBP4rfxg3ZUD
YHtnST1hgAAytj98APQx25ZLOCzEFm2Qc1daMHH/v3lEXj0j2ivQrbty2RXaEItT4vb48ybw1J+I
ErBSZu1d8Vg7NbvDqBXHNRJvUxPada0p/XvCu3/rkeKyGRPpP6eDPR10F+7fqKsbafChn13npUNG
dV3ZXh0khme/ugxZzzBPV6GuU2e05xNzCLe1W9aj7vBVOEPbvC4GeLdPla0EVicPHsjmV1R/pHvp
G+FgUeDCutphYjbg27UtFPNapO3hB7i/6FsVbzhWR7btrfDNsGU15KFkTLRog31EKuJHGomFUoyx
AAjPpXTAnEg73H+0xlkUOydbSqPYQS1m0w0rRk2PWj55/k3OY7lbFKrrsPBbNW58OckFts4QnT2G
CnngNEBnQtfOeytcSBjDrq+J6uCsTX3kshkaCyZOuPkjFLLrdOumj0la2aA4Tm98CMV7s+mnT9Ip
smOK6XIj7Kk4ZlW/HP3E0/dMqS1uO48VvpvG564lPhHyTHOm0kQiFTf1aSBpZqPUYodta7VP7jx7
B7DVSFfwnJxL14luEoQa2zTX08dmje4bZiTY6AVCCaQx8SeEeVGvHYg0khC/beTD0OsDacrya9fV
2V1etpkdpNyKcYhZdWadDIssZFPvv/oos33wQTU0apqlNjmxz+7vYzHMT3O68O0mb0HzqhUmdjvd
Bn80zjQgu0bO8a1j25gck7nKtzjLeaPkMLJg7ugH+MxABg313LG/oy/Pb7K0loeqL+RDbPlZFCj4
1VcuQsdyDWKKywCWC7MgrzGNvW9j3AwtO65udS7Gq44NhRf2oqpb7t8Om5uoGpMmxVsbxWwqcRDD
vkbiUJG1IwGXFchkWu9eY1Byy1ulHucM/3nQ9EsELmMlL+gRJeESoyFGhlEVISRHrdguRa5j5bBN
nlSyUlGzknJKBa8soOs7fQVFxHqdy5DhXI5qUYtiilaRk85XqArCoxktOmpgS15b3dQ/2pHQqB5S
zwxE7I47tbjDqnVd+Fyl6WAcfKIhX41EVq//92+l3xfR617+r0fs2/dKqvR/r6RfXvzjUvJ+s2AN
AEZjFe26H+k1Py8lpOEGM3RurFUzxnT7550EIYY/K/9ytaeDz/x5J9ncSQC8+Fq4KoTu2+4/mcsw
6P/zncTwn0uJ74N9w/kxgv9lDe1wjrNybDd1qn2fBjGFrSzS58RM9F1ncfInK3NLeiK50KhkxGDx
cVGiqbkNxn5gp8onaTQmeWDvN9+U0t2XNZCRiCAVRDqlHhr1tBwmCI37co0aayGFTNKGYWbXycXX
yJWpZKkHoCxXRFLkPy2iGDelDsTUBS6It2r2G0a7uBCU3ug7NZNDZYM9C1uEZtdV6Q/XAjnWTnAJ
hmWnD2TX4t7euSoTW4OG7wk5UnzWcSLtNd2g8FN8v1Es44FBBqNZ12oCgRAkJNwKjCbDUPaeNqlo
BG3sRj01Hgq8YTgJcmeP71o/+3ZUHierHo6RK5Y9/vWOvS1YyIiw3S850VnvBGqMG8w2PuFVlge6
1bc/I86acUVp2ibHbc4+03dRtU7yKsXufacLHVu7jTV+cSp5X4NsRJ01x1u3R7Yz2Re3GSvONxyr
bm3tSCC9LT2tQaAD/GuJtc9Z6my1lAOrIdQzMEjOcPjFukS8G6mPwthjpG3YFpTNQmgHYDgxeZxw
XAmWVYEjkR6RFaBtvNIBwOroFwGQPawG371iOvDuJdU7wUkIl3G6RTohekszo6XO3DzI0hgS+4J5
F6v/DSkkLOmnnHe2hOBsL1Mf2LVJe4enMEAHdILZrsJIqjJs+9QGBaBlO6f2vjm58ZwV5cOyMMZP
BmOnTS6jB8PaO52u7VotuUS6YgTmwIvz3OPQT9et64xbUIafsbO/9sKJrkg6vc+wt4F+IT9sNJEF
VKAOhFXu7baun+c+vnGjRicIWbxPVvLJ7sUn+Cz3JYsy8CgUPkSoDQfhwEwosE+HjTu92mreLRUQ
X1XR9PSlUrgi7NeKxf4xS4G9xBO3lOZ4qJL694WidmcSPoPqrNDPKQ/uueZS+lqxLtiJyYgOyzgZ
u9G06o3IkGglooVqbQ7gpZku7BZqtLAsy+wO6K1/z5K9gzjDf+UamD85GSw7k1sv7FC1iwCu33AC
JxipjTea3qW1KmTSH5sJEqXBRvCDL1uxbi3MdX8RrZsMse40inQyr5eWZVlYIwG4X1AnhBEy31Nj
oezyVLPA7lZZfx74HNqrsE0jJqSx40fL760iSBxwNNlSRy/ZMAEbVrFlHNuk/OhHzSnQRC32rAzb
J+aozqWLXB2tuu24WAOHbr5qhYi3XWYPFwsf0kHOWXoaGie7Y8kkaBarSDtyqPoBroHl1qe3vFZM
/XZ+zeyUqEICqX1Slc70zPqmMsbxvVlRer2abyuWWGdwVyoPDT4khzhN5y2RnOl1uQL56LP7rQ2j
r/2g9eUf5L74g+KnnHx64KiYHljLL4dmZf6JEvofgjPtMKxEQKyl+RbZwHyqVl5gtpIDVaZ9+fdc
n/RRf3N95sjc/vr25LU/bk+s2PBFDPYTNOYMjfBi/zQlIsdiw+zYwsKWSrbaz+uTDbVhmKBNTbIQ
HBR23Ky/b6jd30xso+u+Q9g2lyfd3j9Ya0Dy/5/rE+cj8ncfNpswEZ/8saXruDJLa/BDXFsKIDvn
cSYw8gVGL+Q2wmcpA903sSKbCvWDcp2BvJe6O7amo28M0ffvI0UzkZJgOvSmNt+9ePw2oUuFN2rC
finQyH5XZuPt9CUVV8AfnzSna7GuoM/h4uWcZjcxvDmDbQDdbNSruxS6t6FQ/ZwPMBfCIbbB1Iw1
dJlk0fYA0cQlJntoqzuKEbgy4F5OoCz2HptEyKp69Eq6iEOmBvUraU2oolBJcvJA2lrOFhSKJYmb
FT540+ZEOHdLmyPcHgGnLV/Hzvg6lMMUdv1sHaaRY0avGdZTWnPHEmWzrYU+hchC2PMCdXvO8lpc
KyfVLotPdGSQS7TsbZrbpD9pMIuVo7ENH7/iayc2qOfgISm+dq56t5e7crYbxoeadsP2seRKsfr0
xNYZDXfcvHUUtltU3iPzn8E6RnbVfSKlrPssZ89FalOqDZJV6gutc++8ROufSuY56Jbl9DibvUsW
zpoOOdcaXvsmJhto6goz0EwdzA6pUccRmc0no58NLsAcUffgkDg1WGXL5l7rrzDItYAxi97Y0hfq
+8SAdsK2i21xYZ4Ec+W9PtSf+Z98Gt522MSxKRlYqfK6oqL4FLWdt2kGvEqd02mnuS8/z5XX5QzP
i6Lc1Rqz9dHUmVm5Gn/wuDY3Xmu4V1VRYQJMwE4v4F/wvGWthzLMrzO6KOoXFhno5kHzG3dFwswj
qLiADnmbGLhD8+w5N8GJbeJExagacH1HZd95IL1L9ybLrVex9PhnE+i3Skvda6dqMN/XbfpUupk8
R37+KTLb6ZT6uJgCHI7TS0M8+772CbX7F4y8/tMfICz9m9NRDvHw16cjr/1xOrq/MdDi8FkPRo45
Nrn/OR2d36jnYVu5ECzY3dq/nI7QnXW2Vqj+6Dw+AjV/no72bwDsUfXQEWDzNmkH/tHpuH77P9ph
4FwiyoOv5TDy+rEU/qW5kHnTa5PfbhrItjsWK+Y14T3LLcQNP7DWmx1dJpf8uN73WIzT02TYy8Ez
0vGidf66FTXnK0kIA+323BPjwUXgXBzqPoWbk+qi+yg0lrXmGI0YoyQ6kujF0G1G6o1GeQLoZ4h3
bK+oXcq1jPE/Kpp2LW60tcxhIOeG1Vr6qI8qiBn+W19w/MneJAskWc20u6jyOdM7eEX3IM6IneJ8
IUTadWBqxBb6T5Q6G093l6OKrG8VC4fTCIv2fqCS2TfIc04VnAvQL2l2X7aLszHYAT3EBD0iiyv1
L3EhpmOR6dMdtOpUA/IURw/ah4TF7Hz3yZsc77EWuX70VolLsopdUFiyuS6bzmf63IltTEhZA0Gx
rfYavoivzWJ4j5MAzM6ApTuQPmIciylSx8730tcp18QVEwX3mc1LdTO4eEMwkWfelQfyfec0rdil
ohG7xkOdU5WESWX1YjyhDbXPGFPlDoNRtTc4QLcNaZq360zsADezO+GZrval6WqHQqFTLMwyftB7
fMJS4evB717uZINq2cjNbFt6ZndYZT4bYwaKv2RIcKJ2KpHoZkS1RcLZyHYmySrl641sFm+41nmF
DwKYL9VetKSh0crV/Kxwen+pjFbs+xhbqchT+81YWRqpB1VjWPka7UrayPXRPrk29I1y5XAQBgWS
Y1zpHJNXktPSVfgH9camfs+jzUQY9LZQfvFaF5l5TGmWw6pO7d1QgfdwxtEiUwQTz/IBCPFTYCtq
hBrise4O6qk0t3ggMNHbVjACGcG7bn3JargjiVb2DgE0srupVy5J8YEo8XhQn7q+sV7NlWBidYlx
6FaqSZPDN2GfUiWBWKkn48o/qfN83io99o9YtPrNKIruQlYMjoYVoNKtKJV8AariffBV9BlPBQgI
55H0A8lj0Y/WZlnZ0azJ7+wPnPSykqUN08m3rtTn285J6zBZCdSqTZBsYm6pyQaDUB2vrGq51tvW
Wnmzp9XPbVlJew/pzdl6a3n+76mF/1bfs6/K979Ra/LaH6c9Oh7PdtehAarMlYvIPfBjvYFWh80H
sm4T4y92yl8VPmAWqYU9yBk+8IhfeP3+b5zIfxwy/YNS2PRWMeYvhgaCJz3dR+TDJo+rCKvEH0th
wHRj3tIeYbNnb13VFCZNmuxMY+72XaOvtndUGd+l6crrCBvC0VXC2o3uiJTSjFS7X+bFfqnhWFzX
3dx8KqKmObgdnr/cQMYxRhmRP9Loxz1Md23bZKOiAuU851YYaevzFvsf+Rk59vaUfwZ7wKA1c0+i
dIcvEcfrvq5QJnTkSO5t5ZRfiV5laW5FNNNlXWeA2UiKVysDjSXpUIRe38PrG7JXdkNPnVE+Fwk6
h6FgldtQzo2HZF3pqXW5h9hy3lRDAxTX54fVFuJLetjcgVKwENvCDQjeIdZIaW+dVno7spPnh7EC
yA67pyelszL9bbKuEq0a+pot/RP61K8eaTehtUxOyITaRoUpX2HrPaoUGz6IyibM+7YMtNh/9jxN
bRkppRv0q3WIrU/ul0Ld4Tl4Rt6F/V7Bvctt7312phK1Zku5m/Sh3XvG1osbf8/wTxF+MGYHjbF+
iO3LYcGPcQT+eRqWkYmFzDMuZmVZwCWQJqnS95481OSbdHJ65t+Y6ZvYXp7HCgg/W9L8ufLr+i3V
CQtl+G5o2EG65Fr/2M/GRCY8AiWGKJRqw2ZQUJQDiQxgU82MDBazldt+tDNM5UBaz3ak5Y/zzJxi
sAf1xWSito3mFXNlr5rUbPT8u2m23HDClU9UWE9MUTYPW5jt3bGDF7RNOyp11Yw+FDsML040ZyEn
qfO1bxn8I11Eqj5F62STkOK8wVojkrNmaQUztqm1WB6lThhnhM5XUtgPuds5G31S2kkYbXqChGk8
oR0GQ7e0iwxM5cQHdkDmswLRdS3JAiLgKuPOJwxoMO80oAY4YVE/AwFkJ+OC5ZqL8hYqRXlyRwM+
Ev/GtRKuJYzrIARaBGGLQ184jv2+yEaSC9LRVsFgetphyRbALr2RLBbvmps/LaRq7rzSnFAySZOP
YRO3R0KA+0PL2x82RRc9FIs3XOvDZN0bgDv2taPqg2TmOAaWk1hf53bWi9DoeE0/DcMBcnl9WQZF
ZoxuUPU70I/30mdsWchEEFgUN9NVn2XRhQUkpGo1t8e0UGo/sDTacg/RHk2j5e7yUhwiLWm3rGpX
6iKhTNuaMUCAPJWGg8ygjyHrMO2TEQ0FiY3V9IbuavgqfUGPmWOHIOzTv0xZ2jHYI+Q49ERf3VLz
ulhjKykfU5n1VQCEZqrDHv/yjUNn9rZ2QUTNQgQMY2HErKOw6G1nWMkPfbQm7xQOF7+suLIjCIbb
Cpz1lp1lf7YX39sUgxbf9NHs7lshzVPbJdamKq1plxJu/jJkSj7qWQuGhalYG1izSradFYH2qNAk
M65C/BaanZF8gW/VURMy2wuKmo/ikNvzu+aV9SrqS+tN7+gsKilCyGSjyRfy4OBM3NTJ4up7kBbF
vbQXxCaiqEMJMufsmHbyIEhxum8KY0rRyvvW5xxvShJkhX1dO0l2scguY73YFrdpgw+lIaqLzGQu
k3Tzr7mp15vzr/uyUxq/TW9/2ZitL/79qtZ/QzMA8lhAI2Ru5f+8qplNmdAQGFcB2LJMe/U8/L71
wXyIzsCmaeOjzWW+yhd+H1txwdNKmWQ/YrtYLRn/pC8jceqPV/WKI6SGM2kdbfQQrKX+dFVX45gP
U3bsppKUGT+mo49Ijf3aFVqM+ttgRJQVU3lxTA1ge+6PX7kMwPhE2eh/X2azvY9GwImBMDuitByB
/6HRzaesn/Di6x3zH4qY5Fg1WryDBtQpOPpZpzbmwAKThAqdSFwG97ANE7jkCFsLT3suHGb7oQIP
DChwoUvoa3/5pMeF/t01e6cPx9wXKMAazmIJ1GCbI7ti5N6Zfej44EcXz7AeQC1yJk51032Xessh
WXeMgvFYjvcD23jS8LpsxC8/pBmDJdcislEaVbp14xZj8CLT4mmYS0TGnqi9r6PP2UpgdH2fC50v
lqhpYem71F/8eUqjJ2MUc7eb+9mzHlQmq7dJTfI8oqI1yQ0RhAMVvf+gQd66QBs2PbxpsUECLjBB
0nlsu1Dn1pqJKRm0Tn8nLxhWDmrnZ+4awtRLsnr58yBweDNh1uwao+m2w+CXlFKWwXhFg9VzYkxm
fnFb0Z9WfXCzWcZ6yI8YA1P7qh6FdWsj8tsi7J9DWA/FE+dVfRuBgsA4mBaVETgzk8dN6XUtrjTw
DDaBZ6esas0vTpVaL5peUngBscxor0mNtzYxitc3ZBKwj6p4incJp83NYOXtrWc77EVsv7xHwljd
yFjzvjiTsJ6QaxIP3g3WmTOz3Or1CCJ+QQzwHENB445iEXjRCdx7tG2WC0FrJl4Ihd88lf7kPMyl
0RioNz2Q2kZmjyeNUCJCxbAvWFtyAVCF6QuGTKYKBjKNvrTF0ekS/dHKGv+JxotlVdCqhjgy12ox
NuosROUGqEB9RSnUq4tudfF5ipMEpvEgB21XuL1L2QNIA9bFB3RZH6R2L/OBGjaR8bE2rZkkCwRk
G8ss/W/57MpLj9zgbeAtExiAkC0Tr+i4IzbDTtLEEpgJ4SyfYux5dULQZx837ZU9ZnF5FCTlLGEu
iVbj2YRoWSwpf7syIlInJSXqFBWzRDDUGVdztioi0P1mK7VqiT81JpPSLC6e0mjpnjlj1mgsstV2
Ku7yQ2wM47lsymQ7TxFporZjMLFuY1GA9K+jDL5mpV4VXvynhuTZJx5Iy9pDfKvZlcZN9zw1ac/4
hNkwgfUytnfgrqdrgdD8q+3n/l5TkCYD3y3F1pmM7CkxC8q2Ie27N9/NoK2kmTPcIDm2D70LwU0z
Rmfn6pp7ynVlvZQ4gk5tRWrRmMdgnzRV3o4i9m7mqshuBiQ3eTibANjzIrJCpEjRJzezxpeBiOdd
a+CLDsZ6iu64RCe1IWhPn89porkXK84Hqgslzo4LlEvmDIMDI8mMy5yOWRNYXuG8AMimZYiy3L5a
ZDNfoKJMuL2Gkkk7sNYoYPYDus/rCkKiltj+Os/UuY7FzDeI6Co2bplp495OdOeOHl4bOBUlSVRj
K7AbgUq7w702ii0tBZAM/GTOdx857tuSqwIhadT+f/LObDluI+22r3JeAA4khkzgtuZicZ5E8gZB
iRTmMTE//b9Qstx2d9sRPpftvuh2h0WpSAGZ37D32s8akssF/ghwHIacloBYITuCwkr+8Kgph4s0
zNpN4bgL2zQer6NYyee4gI40O5l76HFNuXhrMw63UJhRwltqNHveXQ7nopvpYchMG7dKAfgI6FPo
6G1odkZQ+ydXwqpflZDOnrQbQ39S2nGNbWsTu4UfK1O4P0MfVi281UV/gtDhNlKjtXRMXvjc8qkw
y3ltcRK8CfyCUoXhljz7ivcodpjoj5OW30Jet4QkCbjaYpIWiWGYPB+MApzXKqud+G6csoj8WAgO
/KRCCO+bslTOh8bAvwIqXUzHogKDvR7xrkuST4n+XcWpjXbzH1O6LJabPy9ddp8fn8179v/W71Xc
8r+Pn6TptmUzUbIg/Gmn38U3LL/TzwEzAwXKGFSaPh5crvKfIwdoocqDYAH3k0mxsBYx4691jP/L
orXEtMl4Ab6y8vjtfq1jFjGMckkycpYUo0XX8jdGDs5/Lt9Y5DkLlPS8f5P8OX+wh1auE/pJsfBm
EvHm1LDv0d2LPsEHXaTZ3uHpaS9UaRsfHs51YkPNlPly0uMV3dS15X+FJYSBIori6SmAS+YT9aO6
y853q/bQ1UgX73hBCHAY+0BHq7Fr+3ALPIBzlwjb6NkK5cRiPAZkBBjpdrTc5iUlPNneF9ECE3TD
Ak/HLCx4KNNlF1mU4WuvYzO0GuDUNWsifqa0wQlNHnZwjsbuDQa5KOkYyzXraYDxm/x/POL/m/nt
GI9dqFt/9Rqc3j+64r9U8L996Y/n3luyLHm6WR8DATMpA//13PNsY6dj3KbYqhDU9dtzf/bZIbL1
l+B3Fh7LJ/n1ufd/WVTEFL1sQSSvDJrnv/Hg22KZpf1u1oYmmddO0CbQMIDqXSzYv3/yLYMyh06c
ilCEtzMD4DfE0Gwo9egVAaMpiFLoO1qnvEM9Mt9pw86SVVsX8D3DvKup7li3r0e3y5EL5QURE3Vk
OHfSyKaOBzTNPwXpsLDCTPrOde7nPRBm0LYl7oi2fWjMRvvrdByjB1+2/YXXer19pfvOdW5m7Lw5
GlsM2ziaI+oGhhhPbdX5L0RXq2BlCwO6Oa4BcCaRzvQBFGnzPSnjMdpYoWlHO+lmFF1Yy6gRRTOo
l57Vc73WSlfZWtlNMO7GmtCF1YiJB1wuVXmESNipHvyon9/V0pysTT3ZxnF2QqJYzG6+nPOkIWol
i1AvVWJDdl99wvInnocqJK0iQjGwaofUU4fEjuJoZWQjZIuRiKvqRAxD8TCTqEVEkxEToTAD5WIu
ZZPpELuz91yNXYjhVSvMQENr3PVmOu0U/vQvGTLNI0htxFGDW5tHwysE4URtdOPIQH2PG4gljlt4
4oD7xfjajJXaIgWqtyhxsPuicDE/qE3BxxME0t3WloFbQ8a2Z24do6FVquxRfvawEjU+Hm881qUa
vlf854toqPZwWuhmk+ZF/pSOEgRkPaujlabZm+781kdgsMi1iN1WN2kBWCWvnPJ9YbeQ30YJ7G2A
i9QFRY7pXMROqD412rUarexCuCoRN6Ub1N2Bj+y6Tb4NxMgQ6QFP9DqeFOItp3KqF76CIVBCdFw5
tLDF2qYXqAGq8XvVeP4xzfoq3LCttx57aLm3RDzoZoeGicqXVGywMr2AmNlKF5mhVUfpPvHluJug
HbOGyMyDm7eTXhGmzbPKCFwylMzpMHH/JY8Ma+DDRkk67Fwz6u+KJJkxVFuJ8WYxLr1g2kqim5tO
YlUt9BsGM2pB5+v9EhN6GTLteQgWXg5Adus1NmLxafkI6lfDGa2DbWy8yM7AnQz6yG2YYQsBOO1t
xQB/2s3NgCnjwuupG9k9TRSriByGJemZidA75AJYIAOPO82Byc+rNN0yZ2KH5pstLjbEkuL7GVQ/
WgaJCBmNg6muRinq59FAru4ZyWL18Ts6VttZwrzqJpaXE0Nlxo0aZNl2cPPipvbK+FJ0YAkBFbgv
pNtH7wMaAGCnZWs9a7dyvgzac+6LuifGLULdf4PL085W/hirz6Zy60V/XiDVJ+aZ//abtL3u89py
99M4OZA92tAItilj8mSVm1Z8byRJfSTJxnpwdUYb2RFUDaAokHesWztnA6zVd9fdYIz3VWB07spt
E//OBnaCZdeb9bU/++Nm7OeZ+t72EIzxcQgFj2V5rxtl5WtEmnraBT49Td16YbPF1Zlem6CYH83I
pL1KUg8+aUZEPfwUKtt70cnhgEivFGs0L4TXKTu6DfvSWRmTX5+K0WK/VmhZfwvDQr4YTiSttQO9
8J0Zfom7EJIYJkSP3HlWkHW81pWsd0x0HMSBzH7tfvSaNT8r+WJ6KfvjkmEk6QNGesAPGe+qQllX
pmqratUvKDIsgAwvV3KGo4qroRVfyBwfnlwWLF8KftjHKOi6mzp1hLj0c7KntmSxiCtTJog/0haD
5o70PDKlelGDYwzITnc3JS7DS5uhBlGpkjijtUj9tLssnVnHSGyHtNhmutAv+KzLWylRnNAmGMq4
R1hU79uJenAzckSB8Iefc9nOojbu8lKXM1L/rK23HjPO7jCUjgx3dMZjuCENKcYK5lkRhPC87b/X
rhFGl4pUO7GP2AxlWx4peagLLYZ/DuvM/kvr0+m91fF/K1Z+1ZAsX/2jXKG8WJxPeGgZOFrU6tQD
PzaDuJtcG7m4hzbEkVTp1Mj/GjfiFbew6fJ4/ro0/DluFEwpKW2WwSV+JY+t4d8oVzCy/Hu5ItlW
gh8AmsY4D6/vH8sVsBOhI5lKa7+uScNeDn05A1FceaGM9iZAEbbjy/1gl+FMpnVWv0Tn6yMPneS6
P18qbMmSb1R/hs8DDn0dw99yBTXn6wh8B17H5Y5qz9dVd766snBWxjp38+qdRU1wW0EyvjGzOvke
pnX6Eft4XIa5cW58mZcIXmMWW2CybmILLjGkqAUDjwf4EyoWQGiZ8T2SN+CUNwEv/7tVhOrU0H9U
m67S9hMKHe+ei3Z+6OtJYedJZPoZVyYRhB0vjQSGjukr0S9gQBSs/RC4Mnq3IB1WTSsEDPxZOUuE
yfAFPDn50cJwg5McU5YVcy4xYZsNv3o96rF8tdQ0XY8ugxOWhqiSrTmSh9YgP9mbm+lAXIj63rWj
8RWgTPqRMA5+S1iV9qupcKHPkFQgXtsusO+KiYRTXDJJYa+ycnRIHmYHAtMlSw92M0RXoanxquBc
bixUjWbeXXRD5T7X/G3bq2SZN6HAK5988rNfq/NIKiiDbF4ZtdEe2RJTkeDoZdNiWfVlnLZsNLiy
yi/EeTDv8ssxyo96GYPpbubIzs/TMWy8BFhBp4okeKxRS6QUftdu2/NkjQ9kvSfLuI0CzP8Uywhu
SMP4KiPK6+gC2jTXs+dH3+dlYuelHX9mYGbeAP4l9Tj1SbATa8au6TPDeyZ+Yhn+FXBnvqk5Ed9y
O/bj60QIs/1qQ0i3GQli5iQqdUQlPw1pYC+jw2kmg9339cZuwupmlr7Bt62TyroXEisU2j14p5t5
bEHRNQG7MxVrInFXndu6sMTiMcgEAc6xaYm1l+XFuMX2PZI21lro7EkW7YO3GGQ2ikvRV9/Vwoyz
WO5dWwtHDlbuvCg3FcWwhxVBMsc6weZLOhQzTZOsR4Ze1sY9A+rMhVWXJ27ZkLU1V+FHD2oD65i3
AO7m1AmvKJvs27Dr8vzkLRy8NhgaYgtQg7RnTB6QmZFS20/Mx7IdYFow+IE+HzGSWSh73Zm3Z5vV
h2+Y/rfujOMrFzKfo2ZMhGYLvNOIPf82rLrkKqVE3yVnqJ+x8P3sRs5628Q1fYb0IAAOceIhRjen
O/wIIa9F5Y1wYUvySgkziv335IwTjBey4FibYFrPuEEEB6AHw9SbbqrJ9y5xU6mn6FwYZkk465Vh
pOZh6roKgSI1JGvMdF+5XV8cuqXGZOpOudnY2fCMez0km3spSImWtx7/MXMm+y99UafPr1//XNi9
fO2PK0v+wtrSRcoiKQEllKSfN5aNlAVJNchuZonEvdj/skWxILMc8DEsRkjPppP+V4PNgoz0GTpi
YbsAuLkO/86NhVTy328sRl0OH4tgMNO1uLP+eGMBdnFdTHmbgNoLpkFLB7oJzdq+6PXgPjKDBkaT
Zm74VZgZkyEW+83RrvyuW7kNtpOs1f1zPpgjWsEuqsNbMVoCBkWA4WkfKoP6MQKX/F2h74jpWRIP
0gvKinjTEiRxN/ee/Ym0LLyIOibPKy4GApPzmCSlln1TopPu3sqz4jj7Yf/K+jq9pfTFUj75aXRM
S9iKGzMBo7giyDr/VpFJVRGs0ZrhKikFgXuD6XYZTnxp4Lya7fYLjqxUb6zJ6fYmxsVhMweoKbZp
O9qwUwBwxSvK1SndpF7axvsBNQsmQyPkgFtAoznAtFjxTdWMxFZ2beDeKs2pefDw5c5vgWlJ3M3F
bD377LwxzMxliN5Hy0vA3vLSnsFFtCEwjbXKW++LM2XZu5M57Q6uQLdFWKkpmOugFI/YSWl1Isck
cga/LKkbUrTpVTyNS6xURTTWnPfFcerb2L8lPFK/Way931mM2bcY6yrJpJyR4m6cA7DRcVIX5YHP
O78ZRHTGO7QlMrkw+mD5vLqYQZznjc/SP7Wid6Xy6GU6Uwt1UbE1YPdY7VhPTMGunETZbRNk8eM6
bKClsYCBgyhqrvrQVvGpU+Hg7M0fyMQzPpHUSgfygW/G2dY6IxZBoYJb1HHkf2E6ldwMelLsCc9o
xrjmk629wRN7EgvF61Aq4zn2gH2gpM0fFR6Bk0Uf/10s4Ec2tVz2YdPlp24BQyZnRqS74CLVAo4k
6DVDJiic9mphHt80Z8ZkLyxaaK452JNiwVCyLyq/+AuakkY3eTBzmV0OgCDuQjSg22Qoxze0g8U6
NPLpqJg3nBzVBohqh46sNsN/gD3PpIRYmvAt1SkROnU0XeLBNx9taNl6o1kAr7pwBJnBe39NcTt9
xeKdX+KNDb7VmNbe2XAFp7IIxi9R6rcXBEn27nZUWfmZApK/ATCC0nJ2DPRPiMwpGzyYLdQf5PvU
OO108oKdwdkD7oZHmzGjugAdJI+TdER9FKjP1KZSmTvtJHQpJKgQiGLwZKjvIZoC5VnVWnQfZHaM
36STIRehuJxvHEh/H24jxYWoHOfBj8n2XAULmEgMk4svsgdQOmlvGRUjTbEXJNzYrIGo8o9srtGI
Nbj5Y8gUFCfKwmNgzlFLMErpcwmaoxPdoMaXl2WGXogltT/pExkj1U04B+kLdLvsha6Lw4EVc/3C
4xLtp2lS+6Lwy7s6TyL0JSxHUX+QNyvjMDXwLDGrX4mhxR84OIFboI8hqjcyYU31Y8LPcvTFI2Gk
6YbNvvhk8S3Z9EekubO6TSR/pYNdvqthNr/Ikhr12ERJ/eiboODqybXmp4FdbwehPjSjFZZuh6oZ
omzEnqjh/RsTJjU8wkZYHjwGWwtguJrjb0kj6ExzYH7ORze2XXYRpv2U3iqjw3fZdLId94WuYRoG
1dTjU5zGWR0yrKhyV5sz6fZZMhP1zeUdi2dtzla8D2uVMLyIY3d88vqk8FaF65L6QCpMU1+nYPrk
Aw9gfnLmab7QdhGKPTvrhElAqcd5F5hxaW5LJzXxo0CaqY42KHdkfJRWLVxjeA10I6rtGNHp8KDm
Tm1hOnZEKsYA8Q7KzSXM5UI05lVGcEyBEQfDG9kHoedDb5/FbWLAoMVAV8/1xoJ/DjYqgwIT165E
itwO/QtekhHUeWwg15G9b7Ung4wcua0opulVyoDNaFHP0E5yeIkX4FPseUNJ3b47AAUeoChAoera
aCLJWSdPkCTw2NphufrnFDPUHX++NLt8D0v953IfvvZHMeOQSk7XDcmPmgYzt6Jm+dF/W7+wQqDO
wav2Y9/1s/smmXQpfYCBIMGVDm6035YF8hebf4f+h/LIwqRJpMrf6b6X3L4/LgssJQholLjlLAJZ
ll3G75cFrcGdhMhrXbtmBX5Y+8tzHXG69WGxJeYovrAGHD+qt/t9Lo2dGaBYyCzAPwODc/xRFnJG
qppVq3N3jcEiXQFjyNe4IvqVFU004W57nXrDvcFYdV04gB2rKbqY8pqoKtWOK1KUGJjFtruBtCwQ
X5BZxS0DhqCUx3Dy9FebGNMLv2AdnyIDhaY67kNUNThFXU4Ms4MllsoDbo6LcS7kngXeoSAka0PL
CAS9RYniOvg07PAVqrp8yWcCQZC7W4csUTCG8545QDOKrdvlV6LR+2wkLLmu/Ay/l781Pfc1s2Iy
JwKDyRmayS52P90kDB57I3vyUlhGbH3cDVf4tI6gj2yEYqnhxaSAYB1DltzfqyHFfkuXujbn5EZV
RnaAZUVyErCw9QB27zH2Um+Xyzzz1nb7kUIIk3vTZYEC/7QvKJx8rchHaKpV2ioXKmkzb1IYZOg8
q41KQ35CShHhpWjjkPQSh0rM9C7G/jqtIcs2u1bz0xCFXQFYdPut2STEl5rAVtAZhEhcR02qW57K
Y6+pB6u6uK4GzkEi34IL3O4IMBPjxNPqbKzBz65yv9CHIuvbrSwi7yJpI1yAUEgfhpByeLLKmHiX
0b4U8wInyZsbJaZpRdg2hGflXfo0V1sgeCShBUNygPoi9yVCnC8Bo/03xVK6XJWem31HGmwCfhkf
BnOCghXhk6vkcs6XfCepPSaYeeCdyiSuT8jamEv2xEpYsccfPUTJruiInYNeCJl3iJA0uoz8zTxu
6RqJFaQmmjcyF+FN1xnVgQEaNMnEb1cOAWjbvpBgOwJsKLcm5MDhCCWT/JSolYnxmCJop+uMKi8/
lBgU2VL4iWaWMSAeGkFHbrzQuC7c8rtllQ8OrbkXTOVjT/7gLceF3pl9B2DDr+DpJyTXTrJpNvzE
h7UXj0mxMpz5GKJ3O5CYHnsXge80sPDrKgR4UIQZYSaeNb+E5Tx8y8ZybtaJC2xWR5KRsAmCfQTq
aBUpy7Sk5EFzqvp69EfzrvOLT/r3N46D63ai3lsF/qyHrTHnDghGCzfOP+gKYBr551fAqQz/op3l
S3/cAACmWPkujmKsFjSh8rcbgLArSyBQ8GhdMQqfd7W/TmC9XxR7C6wZLi0HeRDO7+8AYia4N4BS
s4IW/LK/dQcsv9Pv7wAACIsTj4+ASRmDhlqkFL9z4tUBUSv4RjdLU3XyQqvuCHrpqmdlFe7F0A3W
PqniBESHNNptqRICR4t8mq8y4gyWfLt6OlkGC1pzSR/OejUe6eCNb8S7GexTo5alaTLcIFwLj5yz
cmP1ovxqBx32BmZ4e6dvp+941bKNQUncrbTG9tchceKQolmI4U8kza07yXLr+9jHRGVohNykal6R
YdjlKzcQzbQxnaa8mV3tPTtF5Vz5UnuEdIZ2/bXMY/zAjLIfmxkfssEv3OtBDe6Fnxn1samBResz
N7pqBu/kDS006T4vxbRxEpSMWx0LYohEU98mpYRCjUikBraQ12uZNsQ7885n7jpDqvbM3NRcNH9e
em3ohW7dRFn2wG3T4mk586+jaGFhd2cuNtbn+GaMp+jeJJCIrHsP3Aqpir7bvvoRzO8NkJggv6UR
MKn7wU+XjBWFYUAjZdwogDdNBcvJGEf5LrQjsY1zM/5qkFBC3tds0dPDOMc1LWiMP3Dp+DdA/0xJ
GEbEhDIsoQJd5B1BrcASk/7armYHNbw7Whdo6+U+h4B9a0OnWscOroc8wEG4dYqpv03tMj4llPyg
HuYRkFfWYWVS7mHAqXj0YNx9OHWRHHA793dituN0rZvCxALQR9vUMw/M4rp9io3c2GHOC5qDygTV
cF8CaiHJarr3sG0kaw3BE1eZkOWVLSN21LhWS7WnWRX5iRlmoHZ1kCGNL1q+JTSqYGL2KsrJDurk
iFLRqm1NfUz64okwAuMrUtT2dU6KhI6sytKraYb/PcZW3lyQi1XNpzFU9HUYALzmZMylecs0247u
qEumUwBCvliTSWQPG085mH8qRzwEfDDY14kgr6mBObzwq/tmbdn2yNI78LcYy03sSWEl7kRckyzB
NLjyCErK1Xfe9Oxh6U1PYWuABm19/nJZhRnFltllsUsQGOO1wdXpHvHSMul3jN57j4jufk2SBUqD
NC95bLRj4H4x1V0s7PSKZWV16eJOJOhiPhHt2O8FPIDqqskmmPd2jXUhbe34e7L4/gMdTrx3c7nE
lWR5i+6DcnDNZeg/ulmVBtuaa3mHJKSAFA8AY+tEODY2unKIQk2CQrz1tW3oHYEcDKushgydlQmU
4ImpzvC1KBf02mSNBAgLw5csQbkET3aU1eM61a2+aMzWx5BOGvJFkFTdqQ3iyr9rM/CqrdMSHidn
t7gmTXprDN2472vFEZFTIu8dewyvGe+mDXJcc4IEJ0ZwN4SokVJh+5ne0qFGDKfJ7CWbk3eHoq51
XrxMRf4+8O3ggkUbFkpQzs06y0TSPiSJ8B/CADorolAocqaW84YPN7aXDNIY5wws+hUQ29M/p1Wi
b/jze/L6Xb83f2mO4Mt/biulxVqRbaBtcxnROf3slhbXOrcUy6elY1HK5X799a70uUbphnCjLKtE
NIe/tUuK3HIpEBraHjescLy/1S7x6//9qkSk7gAGwf++TKD/fVkZW3HLeNdBHB/rddEgx8Ca3N53
IimeBjdubqtO+6SuLfMIy1vyFnojBYs9MTfAYceo1NpWblKMe6MmsyFNl/gG+KVLlgO+SYId7KGd
rCOGLDZv4Tn8QS45ELH23fDk6VySGzuERXXsQav6p4KMoHqdwYwzQTAqarcsVYyXjYBzsK2S5pQE
QztfjGOpX+bBnpLLcQr8fl0y3O43XmaVB03OsLlaEoo4efzC8GDCKpVcG1Qe+giQIr5vyzQQ22qQ
xEOXrP9qBAn5yCYN0+8WKGB4ICM2uCkQg73PeT4S/gZNwkQIbIWfLtnoYN2JDtz2qFVe/Wq0X0mD
hGc7JS170zheBL7BGArwXGgGvuQm5FbkNANi415cC7fT106t5+/cKSzjUuKNV61lVy+l35XOJogh
0uKIqOhSui62r90oG66NwSrFPnWzOLnPOs++q/WU3apJ22QXkeE4rKOAMaaF0518hyK3Hp3OsS7H
xFJbifaStC0/QsWfgrIN9hRi9UcdEYC7CrmsH7kZ63wfn+UL3lnK0JxlDWDXu+/Q6wkIhtgbEocY
6yHcBAMwlVVTIaHhHrey7lBNXZ3sOLztYj1AOie3fHbpsIlPQZsdMTrwEVwjunDqqAiOQrcd+OKg
V6hBNIq4eaPm0VjcHeRht6sC8RbJmIMOqw8D4v1Qr8xi7GB5BgnSV1s53XUwcKtB7pz7W6cRYtw5
5zLA/VESuCU3IZjoYpe55WQQLbTUD41KqCWipazI2rhID/m55EhV14h9x36OJzf1alGusYKMyc3I
DYc1EoEKyRY5HGNx2VtLdog654gE50wRo1c0QNWSN/K/f4QioqAz56T58wP0JuyK/xw1/faFPwdN
CDXQuLIWo2kAk8He6uegScIgoujGGs7+gqXab0en+gWRFcMkWg3wbtyI/9Jjy18wo8EfUojJPOjL
SEr+xqgJdfcfz06bPQ6TLknX4sHOc2xO6d+3GbFkl2w26Tps6+6ux7dJFKeE4l1Kw3sC+t1eNCJh
RW+A08hKiAZeSZQXooeU6bmpR3Nl1tmbUYf1ypc1BrIUzVUT9tivHMzO+fDZ5MPRHMxveW7MaAow
zYaGsMhbE/JxzjpM3ML93sei+szjfJ8pdmDxbNs32JeLU41Z8y0nKncFtce8d+zmTQD+3ha95VyT
AcQgZ/ltq9CGbIdSa1qkS7CdgDo0vKDjWueFTteVFV1D1ie2peibedXPJTnpSoI4KzLzOGjzza3x
sTbY3Z9HOx9fgngiTrNsxYZ31D/0g4l7zQGljnCEYFzAr2+ulVk3KI/VpSUzeNrkpW4C16qP8dTi
cohbv/70F/q7DTIC4tDQVxd+kvhvzZQEwdq0uvE49FNwEllukHZAcovEI7zuevFGdbsLA8nK8diE
pBusaPL0nW1BpmMsVCDxK4mBAxkBWnSy1SrKdH6gpwi2odcFmH99tcWAo7Zpkcs7IjjCNYaOaBNQ
7TJALJ/w2EwXtJ2EqVNLrskSK1fuZAImzY2rvhMI/xjbQSohBNDahDCID3nWQTXtQ6/ejgT1shUA
B+gbdrhTftdvK01Yk5XW/YFGJ7h1a9LHNlNqPELZU1CLkUmUeRkMW68FBte5Fpp/y06Qt2Luqhft
BzIftTOEiZpRtcy3XKKHGcNpc182EVjVgLg2Yiocw3vp/FiiAPYJWOXQMtd50qkdgx5zT2OR4H2s
p6uEjSl98BA99vkwXk9tOxxoCu4drQiS13M0sjkIu/5Cx2G/G+hAvrB4OfQ6zq+TGGbzKu2d29oL
r/MmVDz89VPb1XexjJ3lhu6+2WlX4ZonAaU8lIvYhuA4bnrtZxv63JRcghATkCkgTza53NIWvdra
JEg2tsM79msnhQFvDUIXnBZFOAnoap3MYnpyjSA7lU433zIKGu8aIFIrtC7dimWQD2Nl8KjhtYfU
MuCPQZRD69j5cl3FClV1OtN3OY23z/PuKgZ7eIBiDRh+HIvPUabBASvzAHPK8m/aqsVcGCSbUU3l
varneZvNWcb4IGIfklvjuqikexRpR39dV/V8CoMBdJrtcAKYqroFOxCz7SydyxIH9ifde7MJC2Sa
k9XXBz9KzE0xWYiGenXLPgP8VYyDiyDJ0b8Km/Kp9MbiWGRFuvjY5pWDOAanZF+4a7uu7yxvMjck
fD01tT8hUDfx57upvk+6+mM0qo/WD16jTn14KbB4o3GSfYCAfV1OStE5l6Rf8S9TVj6rVJbXbUwQ
LbEV49qiD9ZhoTiozlEmQj9UnvUBesJcja45ra2hNUh00R8qUhdSB2+znF9jVAwau6KCVCRLA3EB
g/GoCooV2NlT7ge4qOpes6Do9KUZcjwS5Jw89HkAe9jP7HxfJNNdqkrr2fbZQiqRxe8l/sx13wT5
Uw5eco+4np80kE8CN4Aw3Lgj0mcnGg5jbFyprpef7If9RVGGwTOt+AAhyu8VUSj9NueKP8wEH6xT
D8dVVFTNcSQx7Vb3DSeYtnW5jeOYv4Q28uvbbgLhM2PPfMxD396y329OyAZ8whrEgOBAaVPz4KZ0
mHFFDROnXyNlMB4uljXDpA3AoMKGEJI91EX+jim+2swWCwAnKMlIAOKhpn7NY87fRRzfiNB4EVlC
tCMiVIBo6qDrEIFWAyNDhPdO03GWMAMBtffF5S9nl5ekFk+44Ahj02tR6oxRtEgvWLg3+07I6DJJ
02Lf6MbP9167DDSMNkZpCJ8Ed+GYc2D75ZStCTU15WrumvyuNHR6MitPPdBM9gcrm7YWrs6Th+z4
1UyBIfiJF9/IybQbZGCOjbJxDh/scDLuEqaI34BvEoNKt7zNXP/TrFjhTengPLl1Ly/HAnFAMyp8
c6OLGpCZAcyptEtPjNCD0xQRru5MTbet4HoS415nL0lgfWPq8zgK930azVdYHE/p5D9ptin0smSg
NYaNm4PFRLKAAVL3I62tfRk3ekmJQVHsza/IxqYNCUsfqCVuogGlPmq9k8snaqR5m7sso+mPKDFH
Zl4ELeEcB5Uelv2M/NojqrkpCBbVcbebSFI9hF2irrE6tsi2GMuXy4A+Wkb1dH888H7Bmc1Q8pKp
Djq8Zbg/5Q1gcps00mwZ/YtlCVAu64CuLB46CYVoglm/KoP5gUgr8xoqRf5dnrcJDXp0vQ5GUuNl
qPbTsnYQVmDtvGUVwYV2WbdBD23RwiLOvgLnMBaLTNmXBROEgxuG/brjUsUQoS1jRVym89BUNqbF
ZR0SMMHdGE54GQCLebTxRj4w5Gmu56rejFo0L7FbnvqhPI5W7H8IgFOHednApOddzLKV0ct+plg2
NdF5aVMhyUF2wCanc6Zk7y0rHiM3q400KhcDACpBRB/f0T1cWucFkTswd9rSTqRQSZLzAqmv+H4e
c4NSZR0tCyZ8xP1jtSydqiIgrHZZRAk2UlrmQG2dWV6wMf+MTONRZcZLg/6eF7e885b9loneAy96
9hRYhsl51ZrUWNFVuuzGtPZecbNvA7KAt3Sde4ddmhvqJ1Y4hI3HLMoxv+uHPu71eubYPdCcBBdd
nrwOy3KOlcohKrLx0APXHZYtHs3shWCtB3xMccbP83H23BdJ+NRIKu9hVPYXz4yTbUexcHteJEkG
1MckIqpYLYtEf1kpZsty0c7d8rZk6cgFVK2lmt9LFE7MuNprsWwoF1UFSie2lsmyv9TLJlMsO80o
ZQfv5PO8rp0g3wjTylYh2R8HOND1pjlvR41q4d+kVz7qD+Jms/F+NqBvpWzAQGL5OrEhWpo+W/xQ
qs/al9FBUAdd8H/LYSUAobz977dAP0XrtAx/0QQVH/8l6e53X/qjDZLY6RbaIbJ2UjRYatDR/GiD
2MQrCRvLZEREtKn4nd6dOZFrMkGCRShxzvnMiX7a81xyUJGOs2oRtN5qARX+jTaIuPD/bIOgfCxr
d/b4S6v2xzZIa3ANs52y5RMtHD1pi09iCfxHq+ty+5oDSb0JYTD9qZDtgDHtDwV6Ktbk5rIRLbDG
BPfsKdz11EXXUsl79iwjVTvuHSMkPMe2KibL7kduWy9+N72OpnlH3Xk9q6hZm5qBcWHFpykTj31d
M4rNad0jpPcrTjXiSRlU29lMUgNLVYW7exNEMDTcqMFBY+b+miQotXZqsndQLwzXZebpg1XFC43K
xYQvINcmlQLLBTh8wuz4f+SdyXIjx7Zlf6XszUMVfVNWrwZAoCEANiCZJJOTMCaTjL718Oi+vpYj
U7rSu9Kz0rQ0k0wik0kA4X722XvtDSaG+kAXz0laKT9nMn46wlkOFgUete62O+ksFD1Y/gPIWW0z
m/5ySsfFoluijXaprTbwnvcEW/5aR2lreu1KMNDiOHTu8sbMQ64xPr3RtlLCWQVv7Dbwd25bX7eD
/96P0ZNvdmLtB522HXwzXXf00K2EkX6rdExOcsa9LwIeQ9yK1olgwouFP+4IypVhPcsXK3F9uAI5
BmCNM+eGFZJ+OzMKnczGeNUZjt6suYgeJXDs97GMrReHYlqaa6S770x6nLHglyG945W1w/BYnoDC
Jla7cnqedklpmFtvTvB18/OdzGqh3gGGxZoLMQ1CY2GELdTIdd2CZscvwjTRej21005dPeO0stdA
Fc07MykeuV5Z961FpAiLZfnRI7ntnKl3rnt38PfxbPc5GeUyfQIinJyQ6xMiUARAT5RwzncRFu97
b5bDzuQacO8v1FdzldffoUKVycprg3I/YRW5NWDoX6fNXK9dAxjlrAvwXU59FZgLz0a/ECvpis08
zYcybyO6RqJzOeXgLdw5U7bWBQpnZpz57ZI59SXcbSIOpuDgrsrq1fOH77NN7wS0+QYIEVVLqbDP
XhPfaOnchQhbT8tYOm9D6TGOADanL4q8aCOTPTWGHLBtu1b1w4RHvaNdFJg1jOBOtiyIWmEnG8zx
n0nTlRstT4oVJzxtsABO1nOQ3LujMDbkdBdVIhezVB+f4iQtT3OUgScwywbSvneeFsylFlypu5TI
5Nlbhi95xFhkYGU1mmwLzqoLgeDdTHFJ/NEydyBLnJXpiG91Qc4zZtGRRbzNSOAyXXu+eaN33byD
iYzNlD9kdOpsndIHsLGdqX1aNDVUDEb6HKQzlx3R7iMM8bdkEeSVXnA2cQl6zZJO3DdS753VXAIi
znoqhTeL2UR74AnmCyYj65bwR3RymyELO7XOqTRPfLOBgj1OBbOMysBuKWvw9wyXr+kIG6uqDetI
9d9y31au5FZkLptEuK9DUi5+mE3+9JJ2C2xpiMtvgIP1k67I097ktfxySaQ9pF7mb51ZNp+BIlbH
UgCv1mvxIaRrfOuoozkTkDNvTKfWrxp9Sl9w1smtQNHR17rWBF9KP+f3BAWz2uCjlB/TWCXXWWlP
R6RqqMGdAgjziBmfswtVWLsAht14OgsFHibJC4xM2u4Nbit7YytAcQ6pWKS+exuhpnFdjysGIUUz
tuM2voJJiuGJN232ZGQI3SYRlevSWhBURT9b70ZhpAfmGEHHUswo0Yv8tfbLaNvgkz3NNEkQ9DDh
W6w1FGHgNab9GZMvXBOj481JaPR6sdPmNjJq565gSjrWbIs3pe7pG7asCe6hYDmxIFz2RY9V0svE
dAf0ddrNNuXTOlzW/RLHVqi8gWv8hDgthf7gm2VFg1nCw5Cezfgt6bXkW5rJaYMw3OBiSuLbuhmM
61gbNhQnanwyTGYDzWhf2otMFOhoSwt+1veuz5GRnIE+ndnt2w9Q5D4GpKzr7mkt8fGKuvOtMisj
8yt9SmIUYx/aoVkp9cpUOlarFC3esvV2VCpXq/QuWylfPj1pXehf1DGtZQ4uxuwGkxHamaXH2rSG
nCbalSVz46x8VWunsY5sSe+Is7K8U2qco8f5hidPe+gKHOI0WFivgdLw8FxNV7bjvjk2fF/p5jtW
dc2HRPZjQZ2dZqt2HwMjV6Lg6D5cBD0cXe+WJa8KBMSC9906nXR5X5fYJ20c7lRZFK+maN6xnetA
hi+aZK7kSSLWAesd3djAfq/uRn+GkTM5zXoZG7RN7O/9GVuHtZ9NexeInEnMQdg6CZkOm4IS6BBs
0peZQltLGlhNWGzoJDe5eaZ7kwpPGpO5mYMnb9nsFPlhXPwv2aI+1l27bRaKbSe6OtzaNBiE+uza
okFVIvXtXXKVwAVJojecr5rs4C8OniX3Pmkj5ex38nrlMpRVKyNlS0uj4pCjhbCT/d397O4Hc+B/
VLK8o2CoF7QO//tVxwcgRqkwajCJQWU+/J2xJBAYDJRKi223OTCFpXtLXYLjqMH/3Nhsqlb9EMFM
/sfcgM3/FlBxK/5sDfDzBqy+9McN2PlFd4jJcGOFM2Fx0+SK+esNmDUAkj5qv2nZqPFo8L/5jVge
YEX6rRiBLxI1/t///A82r/Cp+X40b3A/hgv3d27AwCj+7W3h0V2E2QT8OA+z//q2gNYPHQGCiXAn
99xT4rlp7MzfaJ7Sky/KstKYhURbM83FjOn5xA9nKkm6lQ7iNPAFKEF1tmkQr5vvHLnTJshk+o3a
lPiNSCiNCEkM/WGYzAcMFMYVpggq5Af89Yt6frqGlqyGnjWsVVvTHcJWsqKFJgfVKrWjVEYaG/7Z
hmtvdtTUg9qSfXOrl1Z0HTUU2oyAnrg0lM4nTz1tBdMoox7u8uyv1TEQO320dRY3f1U0vXW9aNyS
1cGhd3G2tiKS2BML0tV0Ie/nCsIPdcr6QroDMn9zofQHneFdZ1Ff3o0kH/atYvrbblOWJNN6bnNB
UL9yNSYisJiafaUS8iEPofGGvWK6KYJRhm1HgmKhSCATabtj1XEYKJlbBymMgS5CwwZXZ+CqCpgM
4o4S2hg+3LVsxu5UZt70SlQU93/V2hsHC9SqS53h62jyq8xNQSS0sfUD/Zfmlektr4JumrWcregz
AtJ9DNRrlhtJtyooOHtMR/u6ScpzNI7aporrfEdDKTlLi99E5VTaATBld+L1+8CNFSifOgVDvmk8
yxLLi9uwk8WvCYXD7uWLRyYgTEZHP2KsKk6uPQ/7BjPsJgV88kwluEN2hGo7BOBHLx3jzSD8x5g7
5z5G06U5kdBs4SPxWChHc7nEYT+NxjqD9s2BSLpHNg47hFHjvQAu65WC2JKVwkLVoqPvlkqm143L
ZEE1nHUuplg/WbZmYIehLtEl3bFaIGXs+Uj5u2XwvO1Czexm8acONw/1vItBc7mhZW+SmrpV61M6
k9OaFMZtgvvLHpZXaEWPRsO7cISTcNRGN3rJpvaUJax8fCt981rRHvKW0t0ZZMOVJoP5bogbZz/X
k1gXER+aFZ88vLm4EXmx5mB36Z6gMn2+Ya765Ih4zg1qIwE29res1pkrPR1+npOUDxXQ1XVFr+vK
0/uW87f1N0USgwJ2W+3QmrQC+22fbnAVTo9uF3VhjW911yaF8+HOQXGfifGcjsl01yWDt9aopFpR
VvXgad5zbHfWDbZWeQ8b2L3veVLtIge6mQiQ9ouoSymd8sbgugU0GC6V123JqXt0VBe0BJsDpDbP
VFWVGsNHSrkjDYC7zKWbzC1oQdfiUvuiV4Z9l8/AeFneqFiNaYV6IwOWGm1wBZoTY3YBBnHphmXb
ieV77tNMOfBtAy96nSP/k/ReSamQoE1yiEr+IJd6MCaGsAECCM1iFI/eXFShQuOuAwPOyeAsVAfy
ZguTbk430NYrJlOeXfncV2ExLOnVVFXWTT91IkQLhM+WqLJ31ziVFR+tfIq/g9xwbuTY51cVz6LQ
K+gQUP8DQ+lnpXU4yCY+dZTGPghtTsKq0T4Dg4utjqcgr0xuiPAfeN9yJKPTa48O1UvzVa22Za7a
m3Hgu2uRZ0dBNHqN1w3BK4C0K5cqGokET9YhaisWYZd1nLys5mqWdNjXpr2n9nal2uCVo2VuBDnZ
nYUzitUgiz7NZeVXquXfP+co/283+nfFW//x9tc9HsoP8OM0N8DFXjbz9HgQIkE5+vU0939xHOvC
N+Mw5yb821nOl1jqusXq3mFzz0n/21nukx/xLL4fH6yAC8Lfgqwhsf/xKFc5FOdykgOX4HFmqqjs
7254NHg0nii1balpMfAT+CHOqspjymOVYZSy9NYI8uXaZd3NiZuWaWJy80To3xmiGpUvKjLLg+Y6
6jrgc5W91sdOe8SGmmJzqhPTWLeyjt+lnhU1owMCyapDnHiWfiVvRYfSGoFGeJ8KdmZhThMPOAJy
m3fsGw3cmKitg58udyxxl8dscPpzbg5WtG0DbRjWuo4J+UZvay7LDct7GTLUBKRNMRy5K7uarGDX
5p1OCtSaeiZ5b8TwXEVD1ezN0RFPtTen2G8JrH8L7LFIw2Yo5evkG0gfndnU+iqfxxquc7Zk93Yz
wJfqetvat/2Ag3QsCqQv3+BTCu/VL76ycB/dVarbraa2ZBIylrEc6shgD+bMIO9XmeaN+rqmCa1Y
g7mqEHvyuR23Zk/e7MRj0Dl4pANNEOOVVdPCU7XZVZnOIDi9JObSUBid54WG0IblKl2o1ID2Lgq2
120SpI9lnkbPnlXDnBd+w+Ittkftg1L6YC9UTQSoXo2FxuxaQoY1Js2c+buG2DUXM8YJhxjbC/yE
5EtsQMMMm95UNy5TzhW1aiO2owae0yFTbLAlJ30fGYv26rUJleZVBkCsuMDExjYmaZpIzXnFXTFP
K+eCHmsSKGTNBUg2OgpOljqGH68XiFiP4oIv08sK626iqGZUpwrthrCevF2grZd4HPB68QYHVOBe
LGAGmx5ufvy/2cUi5rFXgUcTiXYjabS9XiJQx+sIIi4dGPHQdlu4sHJejyLSDlxWnGt2myOiY10Y
N6Rwxk2hXGsDFKHn4GJlSy62tulicbMpM5Er0sL0suN6z7/myg5nX5xxPFWTD61Rfrn54p1bOlu+
sRyLbuEZx/tqYeHLexvKRHXx3vW+k3qh4zO8b7CGpPfRxamnaQzuJzg7WvT5z3kM80j6653CQ53X
/V9vFdTz7NetgvKWGjzvQFsyzDpMW7/OVHiqsKUCwwTYzX//ly/VsNgdOEiGmFJ56kK1/O05rHiA
FlFmcn4eFRy6+bdmKlONdL/PcPCN2InyGWd1QZLEdf5LhsPTnCZIYnPDZnt0NjYcp32Xi46tPwFp
6Gf1WzUm2jt8rop3CEHqUUWqEeHI0CYMCd5YkPGPitx47LG0nAoVyJa6F7/W/ZRjDvcIbGPRl2tL
hbi59TlH9rrzlQ/IdT1PNU1wo2zcJ2FkJTATDDFNlLoSnLVVhXDk0OCli2azdpNcuxtjd4qPTkrv
GBisNHjE0RmfAXOl9WYk0m6j2WlLvhlLEYyhcBqNFoDaZOfpTKkVrKfZcSGstG53GIhMcL/0K3fc
6i2U+20wLlH11XIrnPYckPQZddG8ygI9f5akB4Zd2i+ugvyXOsL3iHWLnx57ht4haYeY0PsnURuy
OwBkI4buycVnr9LlwyNapBusOqPwHroMcioKullO6xmsGPF7UXjftYge6FUFykpuNYbX8wxvYVzn
MdkfXFfWlKC7ToigfuvPj3RqJ4/ciGEl8xeatl0kEbwSajxpreBk3VCYMKY3sZ17AbC+NPpwpegf
Oy0bYUBrqVl8mxOvLLEmLfojDq/q1tMWu0cR7/vHZKLbFuenUW7qfJzuWtraDoAZuXdWZWDNm662
tV2V28tpGkVwPWjutFnsdmCJn4tb0OJRv0lo1cIAoiXyww1SYV1HkIY+BzmJ+wTeEi+Flkb5bggo
SKcurqUXvNp2bLX1jzbn9VlpPkCPnU0T4bJFFrCzetMZAGNuFs497yRK3jEYP6akgdjTsIQtnZzs
nXCES2gRkHR33VpZt/B34MJDt0PJiRDnWYA5LmDN5GwIe8hpDIMFH785VjVZoMwAbKj8uO7dcImd
N5cIum/UxVXXecW1c4moV8RlngUplvotrZvcxT1EXCD0W9e5t01S7jIJoA3HE2yJrp+vfdkW2hqK
o0C2tFVgfnKpSkXknXTzlJXck9u0jAjyFJ23yzyZ7EaVwBee9NiMJLJ40WYS+rnK6o/c9J+CvEjc
LVQNrBOjivSDFUhuHa0h58/JLsj8X/L/2YUFMBmB/RF73nwxLVzBFrLC/sIOIKOIIz2Tef6FK6Pz
3sdzgsYWw+YOFHhggnuQroic2g+2AhOALrK+y25cbglF0FyDyi+/dxekgcUUUdy4C1ulVUVyRW4d
gvtrb0bQCVXNMvWwXulewf10DsOFnOAoiAICZ/oSXcgKOJihLASWLPDlOLq4TyeMAeT6E+12VHSG
f87xxIP8r4+nR2IT3/6ESPur5McX/xwSjEvbH/dxqGxsVImF/zyeAvpOHU8B1hzm5B+Bip+SX/AL
j3fGehbhxAzpevjX0tv9hag6+QZXJxP+I2zxN5beloJE//54Ilnmsoz3OQLJy7FsUpLg7+YEQSFG
YxjGVgfAzGKTy+SdATX53qIT6IHuX4ECg6rP2g6TxXq0h/5zatgC6FFvEPdZynvWlPqB48nepLWL
lb7yeUBXGt9Tijx4s7gAHmbLLfYd0NtxytED3OZdMh+ds9JE8upf5q5Yu4wemIKOnveF22voGX5x
0jKLZG2j0zPXNv09dvkhbMDxq96llg9+ae/KOENIo471mPSWvE9Rjz6SjC6gdRl3lDPgpU+9ztwZ
+cL4MBrymoEc469MMA8BS016kiKxPTyAt82vJc2dD0zW5c3iOssZl7+tNDl7m2CyzzX9SMyXJWjq
swk2Menifm6zF9ko6OmiI9soMEz34QdQKHpC5UdHjO2DE/Qum0kv2CeD0gdSv2/p8176fTCK+ljN
lWCZt2wXrUy2zGsgKMTSOG+xnXiA9fXkwFLGvSNyQGOAnrIhH7ocDDy+NBj2DFQTe/rFz6E4CvOR
TcTCsnEp8TTVOT/EHgAvzVBDq79ahdCfCUWwFo3E2Nhriwq6c+E00jvB0qARzh4oCvLb9DAMetPe
Lm7VRWFhOump9hA/VjF646eVsCMhTxkfu9muriMnw3ST9wXh7aJA0+JGwKF+1xkavt7YMWict/SC
zXTBY54tn7uowDQhmq2dmlSM5WTmWa37I6W1QZvIsBit/La3rDrf4GNwi63Up0HbGZLt+QZXMWbE
lnrbnat7HZbLxBoWVV8Erje2ML9uCtvVwkro5WHsAhmKJXULkAU678yMeOPnAF3nG/SkT53iqYZ8
eCvFvnfjYu97CWYqexnS8+DpXn6sRFW9L1NhPJPcC7INdyk7OLDJhqKsp2a7Wjpp3HQmkVvyI4a+
TqWtvRF6quc194k4CquWE73WTZ/Xx+MStqERd/DQaEZ/OLSVJ1UPfSu+D+5snKU1l+9CzcheqpV3
MteNV6ygCxdINU7Hdl9eU/ry0Ksxe7IzFD8CpxttmgwWkmoKj8yJLRIpnvnWCga/DHM7mb8Yo2g/
RTDoxnVrwqdaNY2o01tvyLrvrZza5sABmp2zpCHPsjaWxDvOwJ51PqNpd+ukrOuOXs6xBuYBHDDg
RxCAWyRRz4eqEzRyW3lZKY+j3mQ0ELL2PgyFhikxWnL/Fck+ecRuOfbbgiTMyrSi7FtWVKSi8ktC
qrykpZyJ3t5D23r2DZkhn4Vl41ErMvWjJlZeYxE7TfvyGS8ehkMjzzdTx/XtGPuz3GddE10JUfWY
MiqttehriDQP6lIVUHQzVjjR66wqqa3z7aaoILu6wUbYMZbqoaTggQVrX8qtrdFnsvIgo0ZXVdtl
BhytCrnRA5i3q6w2eJscGNuPRWIvVdjoTvfct2l+PxlV0Zx8Ippkjwmjvju5LgT5WKzvW6/tvXrD
a8821ooCzEBV5QbnOdCrT73Ro9vYdoDqTgA1DYoXpm1BbUMYWaMtw2xpNSwLsIimYtA34zDN4RC0
TrSWuLSJrkVW9BAgmIaBli90e9rZPZeU4WCYliiOMw0YwyEF03gw6Uw+xJakUx4YUnXVZQIrSgFL
WtHxux3pSuzkzdJdI632fKW2jrJC1bGKcXqpYi5z21JE2cK4THfMKa8rUMai6La8JXii4F/gEiGL
EiVXmh24ytEI0Wr74pqdafstplsDnxGpO2z+cQHKBMLl16mEFjQKLkuryICy3ZrdsmfvKq6kjN1j
rD4wbqQxDrG3mo8FuDauYnUNHhvrU7kfBnCOq8xsHZat0ehJMiBGscVyPu1rE/vUGinMmFfRyHYI
G4rWcV936iQsKL68R/XO1k1M+7Jak8P29/rEIBEvjBEXS18+WRT7fGsx/ZMzQ+/6By1EuSn89f3o
a/2Nq+K/dVSYfNHPe5HJRUbN365OaPSSDP0xtXP3gcYAdN+zsOjxiP2XeGohnuoqSsVb10S8R/P8
uQhFV72sQLEWXmJUePv+xq3ItP4tEQVzB+VA/SRct8Aw/PFWNJJ1rPvCvyo9C7CNCQiK3Z9Xy/HG
d0F0R7FT59tl8lSDUefiojKzGPlMr7PrBaYr2mY/LtdJFDNMNVX6rWYEIzKP4IQ5NcB6Z5btjeBT
hpHZ8IO95ENwrODj3GazBFvj5WZ961e6dzQBOqyGJJkOlTcN3+jFit+irKUHN9GBiGylYTtMY4Vu
fXXcRnHeZHyfjQDsVo6F7sCPnUOuIVzv+SvewIZ9zCvNvk4kqa9VM2viysVUvawzo0kHSAF2c7Rc
jBA33hDF0Pp6x/ugod19glRkvelLIUSoczSM+yJnU7hC8IyylZI0YAsRUfJCt5bFPSYzedZYWeON
rEUg77GSEStNGHzMsMen5K5QIvOSCi8b+EqOif1EPaV/xTwsTqlOwIGD2toRqhw2ItIlrPqZcMaR
iiDVyqtNBThiGIZXXe/pB4OxTt/W8AH5eI9G6YUgQScaHLvOjSAdYTpzJFgiWoaH6VHqtv2E2Aiq
nziAPMLM8O64zLr5KsEvvwW07dyWmCpx7fOtDIK+qxkwa2iJpvWIZfTGCSIr2U+Kn7cCz3K2csXY
39aL3WEaqZBcoQcaj1420NsTp/UaxXXa633Tvidjbu6mSmahsiT1VJ21BCxi2GLF2vYsBCEtJlfF
GpmKTe+Ip3bqzgP5VOsNgZNmgz31TGlWr8xFzAmFBnnpIG3TutWEHb+A6pGFW5+HTbOAMmg0N34h
hWBSeiUmEQPlUA1boqRraw48Ma31yvGsrR7DsdksHN/eVlddXToNmKwdbasz1MrafXBJERyEavgq
8BbF4C3p/epUA9g4W4sOmGeUD0spYxPhirYwNpw2CSY6IZzRshVOnVYx1S+G6l3ee447X0WG097B
DA5ux0slmZpR9ni+pzfzUlmWzHyulJQjUtTc1H5OVb9ZEWvjwWMEX8VzUHWbwh+CrUXxxEtw6Ucr
7LG5m3o/x2NGfVqx2DjUKmHf1XlF8qGLrBn7kYdEU/ta96xnsTNeSQur/2qy/dm7MXTppiHU60ye
sYHJJZSkIM5FOhTEJcy2A+4TELXQvJRTjhuaKg/oA7B5HW3mXAo0nSo3YLh0Pph2HxxLURVvOpDF
OmyhTCs+Q1mEbWQmDYEgJkDiw9gLrgrVKdqYs3MdxTPXpIhz9Nxe6kcRu7HOjwyZT7Gbzsu2jH3j
i/SBIazzIEOWinT8W7xUGIdC0ym4fnbx4oCTbFIYH1Rqpq+e9Km5he4Y6xvT0Kb3gH/kLrdENlcV
OVrEL6ly/fsawP+vzTWeYykoz1+fg7fzn2jYxIN/fN2Po9Dm7IIrhUnYQ3gG+YYY/eMsNDkL0W7A
Z+i40hnD/+UKQj0gl4NK7YJ7vzDifzsMvV/I8RoXlQBKnen9vd5JE8H7DxLB5WdSMrbOoYiG4atV
4+8kgpoiVaczc9IhLKXvirpwz0PnRXwEuzlZ5yqx6ep9+uktTIsrp9Pw/Wp6tBXp2BHD5bkMoiA6
eXIquhVbon4Jp9Fj7W6arLPoomdcMabB2i++Lx4dKtU+A7Xcr9Sa36q64tmmM2zvxxXe+zSws4PR
UzWSDzHun6IixmI7zbJr/Ih6dEJ3m0xZEpToAkiGmBN0HGVe6JWPoco9+9Yy0A1XPdeML13fAnnX
fPktF+OZQyyO1oquRoctNoKVP2flgz5qQxtCeRWkqnK3/Yxx/BMhM+eb3Mszb1WWSbSgCHeUH2dR
AJ8AG2bPWLn47hpdAe9IUAHDXTctDXUrFIz666yMKA5kByRc5VOpGCjOtPdET4MbLO0q8SU1gV4Z
xLtM06L0IIZq4lmfQYwAZtbfL1kGcTuYO3tcy7ZjtbueUJSsq5qnijJHNhGU72pmSmpLotVHads5
JZdNfsQIlb+37syxNHWyfiOcOK4KC7D+nbX0tne0Btsyr7vGbXC9BI1bAXJo2mzVTLhFNxpV1Zx3
ptfUtHkKM1j5ZoHyGac4tl/sdjHsVyOThbzW8qFRwc8STD2NFfWZNo38mPm69aEnPnJDn/AgPdiN
kcXPRHLcl9F2Bog02LlW7ix7N3QoQ8Tln1E5F0z2TBhcFF/JAEzbkXaU0K304mNuxuEqY8Q7ukN3
0FKhh5rWny1f0fM62RzmzlteRlhsV0ZmAo5zOml+lY4lnG3LYpeM8gygJu4Hb1WNfrWBqx8Dbhii
acPHMv5uFHkaZnZuAN1yWN4CZ8h3Ke9OqgftBkvTwjyaQMBa5iHdYGhtrqY0MLAxOfUHz197oQm7
4KWOCcp/EqrkTVXGc7XDCkQwdIgj9S7tpCoVUYnQYAa1oq4mdbVupJO9o5h5btjWFcPWTA6VPVi/
Mgmn+lSuPJldjZTDyBjsUquQW1flXqM28VhqE4gtxQjmWh0fiTVqhL7YgRKpmyAxQaPOv4yjbepw
SYl5AHgMCmNjtCNhE2qV3pJ4GccdzjJs5czmRBP0aRlrem9MRqZUG4KnXivlW62iyPNSeD4NqmX0
SjBuuav6jtg3NKFor0MttFk0r8vWdd/TMnktGnj3a7ZIRcicZ6xMu3a6e7xp8t1tAyscpKhPFm9o
qkKzBgh86sHS5gamshaRrZ1noxj3cUYr4po91fzckOvpwiQzlz1AC77j3z/GbpuP6qHvPj7667fm
f//P9+l/vdfNjJch6f/PH/9V/Pj3+KMO3/q3P/zL5lLcd5Yf3Xz/IWTBl/KNfv6f/6//8edo9Tg3
H//5H2/f4aSFqei79L3/s6mLGeqvj6j7dPjo/pqXqlwtP84p7xcIESxUkZ5pLYHhxA72xzkF+1RJ
yCrYBTuHN+2/hjYHWh7SVhBYru4yo6m25Z9DG6kvgzmP5S0BLhBBmGF+/VX8tDDzW/zxq/kTSzMn
0h/PKXgY/Gj0uLGzNdTwqM6x351TJJqlp9aHjUlUaippzATE067ZncxPso/j624qP/wiPtRZOR2x
f/KndlBjoGeV1BFKb76vXOdrAmL5StPr/stcql6erCG5w/PNeqKYsQqpltU2jEnByRfOrdnrD0Bv
tGONX2aHioFA2+nLS+lzv7cBaz3l2jIRgA9uyFXiH6SvBCnCtVbd0OTEJ4Pb1E92STs+OsKutrme
n/EJTU/s0qxbp5ruaTx8jjlYdJcmKrXD2qZxCw+8RX3OyHQEHdgNuyP9mrsIxCtf04ZjkBoRAazI
pX48CvKbeiyGV3osggr8ZDR9pE0crE1kGrlpMaWQAnLqCMGjam4YHXAHGtFNVCfMMvU4fNI7au+a
JJipkTK7JxO+8mNkCFWWqzuPkeneINLgVqdl1z8jOw/47ukwo8KmDW1D5LcDbb33o0nwbNBY/S7Z
YJ4CnmVhCV7hXCymdZIG/c6j4zdvTp6mCPy6+OIKcjVjQ3UbRRT+lSJybnKDVq/AKIa7Xi/uIy4j
m6oOijXVeqRN7OGtdPrHoAcVYRlM1xSpXBtDQLNs+pRX07zCoHtKHfdGWMO5K6oDNLGNXinIWsYf
hg/Ze5/ttAfx1BPTMznzrwYwCdAcponHdSYPmIgkKSVz3nbB4m5mRwNUmqObAy/vSh6kKcD8MfXn
r5FWxrup0NvHjOK6rUFT22NiMvqzOzDzrZU20SEfHQiGTeOf7GmUm3oYg1Ap+lsD7zFuSGukLDdL
NgP9tZzWZfXu5s42odzqSjhUeCCNmpSTmBUS10wv8JfBAr1ve+VqGH0wvaNNgNl044PtN8nemuZ+
y86+2YrMqMDpTz2Yoqk/9w48bZhKzanW7fKd9TrtcbQAwwnAoLmicISzqa6DCPfLGDy3Xj29y6a0
TyWkwi+dmGntSNIAarrbg/eVRZgxZ94U4IfwIZYm/sXOey1Zrd/mNcSP3tDG+YacQS/2vMqvLI14
B3NF7u9k7Ii97vr8dTXR7AAWco/zgGCR+ZbFJkf2AHRb21ujaTBPFRW0XFsk+IXzlFKeyeEKEMfR
Nk68eOfM/ldL2L0Agds5XzSNglwR2OS5k0HsSj8AWBCI8rxATdwuFvQqPY6/8UtL7sfcSsqwAXm4
aSziLCv259Z2cMzEXhcNFOOc4DrY/97fztYcfe9YwyBh8OrodtPdmTLOiErqJaM/oN0h7vKDAFCx
HlgqQRCJ/C1aAhV8KlRerzpuXHsND0Af1gDlNzO02nlVmpj3uNqZaz2Jasp/pb2xIi3+xmE5b2uj
yx9AHro3TtBEPQl7r/+q+brcpaxRTs2Y11/6ItH2hG5ruCcZ3X+EqHYtRrzvgb80/QpRp3wYhRfc
2HgqThieIHuNVDfwAOWqMNtk7ltZfsU0TJWjXR+mqhxXQx9RpWcv8chjqc2AGk7Bo84HYePa7PGT
kkIKq1ADuiEloryF9j50WOJsLTj0dsQNbyDq18FP4ygHC6Cli7vF5j7f681ocYNqdV7KZRC3VZIl
6y7LLLptpE9JTt7dc6+Tu4A7EwYDyS6yEV1xro1EP1GZUexbVz/9Y85+VcTy12f/8a36k/n01+T2
byc/GD/3YonCnUraBPvEryc/dwLPQf8K2EW71gVF9WtuxWB6/b/knUdv29jax7/K4N3TYC+L9wKj
ZrnHaXayEeTYwyr2qk9/f4eSHCsuSYZZCLhcTDBRTJpHpzzlX2TsrcleyRsBQVFEfVKuJYYwyIOR
Nu+Rsz+c9G+d/KpF4PG0ia1RFFYo2NJCBeUFs5wY4+nJn0tqKNcGKhbBumgnGr9nzDHcWLewm5Oz
hdl6+QlyaOktIk2tOgmKhV2OSxYtXvSp9F5G0xOnVNQjkllmRW3J3tlFxw19JVRsaDCEY0y3HLCE
tAjHTltHN21Rt8ZJ3Dg+OAoPuRjJCFcBfRTJDz44Bb7FGHIgPjqp6gKLE0xCj6MVLWUOJNk5K8uk
nJdagWVDHSBvsnbwXAKaQsA/0eE1QErrAFCSCy0u4JHgn9rhgXUcubzPKEFxC3kEn62xwhAr8tvm
VO1tx6W2rt5ZukULl/8A6MpMd+muU/OioKB9jbtpNPGMVF+6KX7mXlBkDyEdwxKhVlu/LiK5dUaS
UtVIy2B5DyJVMq/VRvdxhWkU5WoBaGkWY3s6zwxo06Oo7NRpFLX6vZa1CoIuvjBeh5UWfqp0WOdw
hXFmJ4+OpgRR6xnSAPo30LTmjal63XvLytKZAZbnPOkt3rHikMcUsk2olGXVHNd+91WtNLAE5GAz
zkVUGaIEURcM5w0s4y05XFxr1gKNwGptaORFtkpzvwpWNKGhZsMRVSZpbqf/RAHsxiRU45NGeNOv
5dy+sl3Ue1XhXL+GGYF8D6ZsXRBJF9CL5CtXxeveq0sOhjAz5pkV1lecQcwMmrDF0lH0gL1z5YdC
Hi28Md2i/eTU0NvXemHca2HZXKL8Ycx0eoUUq1HAeVjgLmdNqtZVP0WA9clvSynhLwLTv0xZWJ/M
roVGSJX/FgH04LxwqW2MMih5dw0Hz0dIIDRjDbp50zhbeVOXkO7MBFY0p9keVYjMZ7I3juwwW6rC
Ac7IFsE8dc0UomLOKdz2ZnGqYXU3ZRwK1ZFOuw7NlXMXglzUZ3Eaq/CH6/BerXzpzhFedLYZdPMW
WNLUwLR+Zq9q5SYNbeWqER52qyrpLm3EmI5zjrRZg9bV2bpZg3/GreICycEA6UG+IPi2ON9OjaKT
o3EhnPIA7mGaRx9fuQ7XGTxzk7bt10LI7Lqmm1fHmBfEn00QnJ9p+WdTL5W1sR3gzFd16OOCvgje
NYjFTGw7bD5aSmm/r9NC+6S7ZR5MJE8Zi0ryGQq/6VJTy+TKlxyU1xdk+NRmcgBZI3CfyU2XmtUs
A3d31bmSBucDQ8F6netXnjAZVFtpfZJZSvOtAohz0phpeFEUOLc5qYxOpxlE1mWt1Br4EUX9XBd1
drkuFyZqeEUlu9MYutMyWXXBPET/p56lvQkwyvvdZ6/0gJSAVp8sQi+5sQ2l+YdurHOjQmQbIZNg
nHjCV1jrLYYzOBwAK7S1/w71JO9KlaX8YhW4+qzsHYpDYVZsamWFO1/ezTyE9mjkCG/jxgyji6qg
20Trxwk/lmt/9QVrAEh6iTBHbnqfZKRR8ExOpMDCUyCTRp5MBjIHzIZGau+yHLml8tkT1st0nDCC
cBz3JInN+rhJQqAHGYUwtKhU6SR3arQA1muHWCGuvtZpLaH0vXBWBWE8YH7UrpXocyYpOYh4YQj9
v3NMv0kvPVm9cUo/skutI2JEUm2ydA1qL42/3SmNbQm4I5tWkQUiRlcVfmYLNTMQ77UdDnUKz5ql
U/N8PKWNI0CLGJ1wN5JzIa37O/m5ov9wSvdlbNSDgcYYjiaA1/undNXKpu/bBnoGjgpfwSynWmz7
Mw8D7JGaOtolImDphd74xTyRa7jTJl7X73wFNoCGyDaIpYxaUbxSrlzob7OwBf1ANpteIDCBkyMe
03NwquZE68yGyqIfgkCOK/zDZHw7lWqJn1B8Kze1fqplaTNrPXw3cylfzANVy6YxBudTFNXzOf6K
7QWYAetUD8z2OM0W1k0hoJp2o332MAibInQUjkKtICFWwRhEIzKn/EuuZvqnXPeMM23lBMdpXhC2
l2ttnGvdFWJFKBY4MFm8yLDQig9N5F4QO4K4luBnwQFPCS5T5yURyZlpE9YigpCPJfxJZ1aureex
nVon6cIEh9Pg3GwHckhqkxYQ+lY0OmXad/xy2hdrZWQzz3HXIwq4GDopCXKbVqDeak6zGINMRhez
8xSJIxGBmnkaa5DP4HV4xwbK2WP6hWu86qLo1gzxdzLD5Nys3UtlpZozDeTWbZaaHwMV3spCCwCG
wzGxC2q0K1gs04KS/rntavZlGKfWGfS19IHaqRDVaRNvZq3j4Dwn3Wvluijmhoph1GUg8sFIZIaO
yBENs1JPKcFj6ygySIqp5JKNUk4CkV+iFGyfg5AN0cqztXN68u033fadG4oAi2Xbp6n0N0lZTZG9
Sg157Nqu/PM1QO2JKxLcQqS6mmmX17jlVN/kzopnukiJ16FRzvCv8eaFMOISxYgxMlEUpku8Wilf
yFdoFZpnRZ9y5yL7dkUe7jR1fGyrYfO/ozquE+u/nnVM35CLEj+5KTeaR5DkaH/RFrMQh0LUe7ed
QaOXoW/I9KQoKcKU221m1pFB6AWmxDHhxcPApAS4TTmoQ7LBUaI0sVjAG/L3xKJU9UfcLFkNchWy
QSVUtolEfmiKlR2ij9TGEPgOqPzkSLw1mE1Y2Tn8ekRD1tj7TixpJYXUH1HSPM+yClkYLdfhVvmO
fYpst72eLiQnlS5z08yDqZKEGLenLmKhk6bylBsY4/FMXWdxPdGB+p/66I0oqFAAiGTpGuvjHHqc
c7EmE04/CNGSM1UGrvHe6xYrBcGYBGSl66jdbQtu0aOthTi+oyOT7/eK+ZpPV2QSyQjpe72kfqA4
H9AnjMoPWZewoishv2/gG3CKuWQAUXll6beYqwulfiHa7/f6/ZR40fKvpVUYIjGNxH9sC7X/vFf+
T9rYxWnHcY5BpOAMsNaV9tjzrKklbAMMJDp4jDATqHpfgYq2zVm0UsxTnAnQAmVRFaeIkqQt8GBE
MNTeowCFSaRSg0bDW4Q2U3unCEMDhhZvA9cqrMUkwNuxmPloY0IjUeoPKPmibxsl/k2G+5w38qxF
dhFFqTorYT3EI+QFs3ksx/dQuYL3nhAKApCzQIVQrvEMSS3pJOqU9VW38AqLpklOpmIG7kWNhBHy
dWAf8sA+Nzo9O0to4V/Z2KPY1Ep1C/UkA8cRSkDEn0a88O48IcWEQRCKQ1Yi3WrEoCdlE7VX8AeL
eCx5lpGNlcpVyhG2NOb72PdRgQqyyBMyqN0CGnoMXVDXJLbIVkH+EjhPppB6AswlpjSoL7NuIoRU
a+OidZkG/AUaVhVyQ++aSF5TNcPNZXXuefkipiO4uHCtTPtQWTENNYcaVYm7SllpE6A+ERo9un+p
Cq0tF89Qd6z4MSItRZ5CdUi9Mp8vfM++0UxoRK1udehEWm11pSLCfGkAx5siXITRUullnxaZX54s
hPPjSOuc9IspNcUVTJbqnSyjtKs3tn6mGtAAk1SZBV18TVA+QcqHiJiwFkswVJs8QQG3rffMwvVl
uUhWd3Hu2DNwJPaVFTX+OWpy7XVJ7wo+Uu3MJcfwj0O7TL/YMVN/1FkpSXiuVixd6pvKrEhgSI0i
uw3P/FXqL2vZsu6d1LDqY8TD+AgGvowfSx5Nydczgm9X7catgeQlEG1vFlUoyXcWzU4I6ca5Knn1
R6R2EN/SqnY9N+pE/mpDJ6Vmllof4rwDThk33TEykDChJIxYvCqp/ck6a+Rl53fNe7eyjYLJIS+k
cdHVa5wny1o+MQrHR0Y1X1DE8/i+LmNdSrKpHznhSReni7GJv+AVKv7pPx0B9vHhhNaij/Za++ux
DiTaaL2azcfkWY/sl/7RrsD08o32+mnfkorWJN05gFnxXj9NULn3zrX+V+p7eW/dAUq5X1b3tOpA
NwLM0GiE8Ye4uGGEFN32Y0TfBRBEsXcfb87RJyP02hi8/XrPG43P77P3Aj9rKeo/lhVfGYgf7vN9
ICxhvgglE+OtzUU28GQgMNlCnginHkp5DPjhDYA48H9lJrw6AMaRjq4/kj1iQoiLGz4ZAEIZBR4q
AMnNpzKhzGEOxI/4p9+dCfqRoxNCaaaALImLUGtvIOgoqyoa+tuJcrAzgt970Ixw+MppYsMW3l58
5U8Ggnp67/ZgUzffXIc2IygwyIrJQh40DLhbqMhQiTh+c+3vDMJtCNEyLPH6ydJPl4NcGEJfdtBA
AGo3qeeAqBADy7W/MPgYYAXTRd1sRYe3R2437+/H++9vDRYwfGGAsp0KnDpPVgSCwioSwKSHm/ER
emYHORUEq3LQVEAFGZgnr7mb9NxwbyCQeoHJKRpjhzUAbNo0B4ceEWx9hEQGdJG910bFAZ1iUbqk
tthfh/j6nG0Dv30Dm1KIwtQ69l4flSGViq6lIoHdX5vg9AD3geEDYKjAyKhdb79nYoC96a9YBAkC
Pr25DnUfEBX5QfuASUmeBaVYu/xgP0Swj1gLqEcpu48Pbj/YQgsENm/QQLAhUqJFVmU39/c3ROOI
+YJ8xfbgPOAgYWgagR6ASCEQ+drO/R/TCPhwrBxlFzMeavSsDz4jemk1asI/HhLKEWqmaCgI0Mqh
HY6oFQkY66ClQByIegPxsGjdPdkVMbemOq2i1L3dNDcPOrzjQUCCh40AmREG2Yj07I+ASKiQ2YWz
8v3YOKwZsENaDT0gCZBQs8K8b7cL7AdKoLRUVMq/n5+b6s3hTYVnZou/mzE4KCzjsAig8cXtkPIb
UoiInhxqNUUbGiEgXyYiIcMiR+6v/ZmgHykAAIzHgFkg9Q9rSVgOUjTWZq/+95mjfYQrJpprQv+t
v/YzR/2I84C8mv3hcZQOaxh2O8PQ+MAGFIKiqPn0FHhySNhHaMDjysLesLkONT4QguiDDgkCJWCo
MrCY7YzgOHwyENoR+oFsGmgObK6DHYihS8OhgKaafVb65P2NI9NQFMRnYeT01wFuDH1LYPA0oJ4k
UMK7vgPf85Nh0MRygXH7WF3crL/DOymFZMWg9QBLGG9X00a7eHvtDYSwKkD+wkJmY3Md6on5zJjh
d0MGOi0iXNB7DnY/FHsDoR+hQgLqHXWZzXWoObWQRB00IyinkShCxXsss+wNhAFdj1ozzctDH4ih
MRRlFLoPWEXtzoL9tIKECxQjFh3Wdm1sduTD2yOE2s6wGUHdFVaFyh6x2QT2g0khlUtqTe2hf84B
DsDQoIG8CroLLy+G8skxYRJkgzQDxbq9fmMEfmGYHgENY5So73u8g/9QPKEM//Qf7OAAz2+wbfOf
3P///ynAGfb+oaATb2790JOUxf//Z6+D3Xfin3y468z3z9n++PYFnz9671m7t9r95dx/yJf5N6/r
P+i2v+blcgVq4icqGo+/6zMq9OPsf/Pu7kvmPZCYBQJhB/8Q7/bvbn/WoBX614cSW4HdzcTgP+Y5
30fzX95/eV/FLz9gU10a+gAsEYvir54m/tJr0JYSHY6hTxlBnn4B5f7YQBp6/7/j5erupS9C5Ml9
13roE74uV/+8+FVvczkhrDL0GW/pqg1cBr8iaTvwEb8i6j7wEb+iZjDwEb/kEDLwGT83FBv6gJ96
9g58wKXvPuTP94tdXYNIYuhauFwWLLfmha1v9xDitqEPOV+6yeviGKIqMfQJGAj6r48TccfgBzzc
3b3xBKLlwU9YloX/0hm0+yL+wPnwc6rywAl76rtvTqY/EAr8lMc18BWQZ7x7eHUuiRbb0G969nBP
mBb9NV6mfsmfHx/y3Ef3pNvduo8rTXRgeorF4OdN48p93YtJ/wMLHImq8vXVIRrVQ8fsp3SXgd/6
9C6Juzde4Q8s8MlDVL6+zwqm39BBGj3E1RtTl/xq8BOW3UNUvPEWf2CBj5bVN++Nr4Ka89DX+Dvk
xDu5S1avrnNhMTP4KffL1Vu7ofEHzu+/7/zXvw2Br377JV5KMx+R4s+Tzx0E/qUf28+sxb/4Fj0s
8//8FwAA//8=</cx:binary>
              </cx:geoCache>
            </cx:geography>
          </cx:layoutPr>
          <cx:valueColors>
            <cx:minColor>
              <a:srgbClr val="10942C"/>
            </cx:minColor>
            <cx:maxColor>
              <a:srgbClr val="095319"/>
            </cx:maxColor>
          </cx:valueColors>
        </cx:series>
      </cx:plotAreaRegion>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_xlchart.v5.5</cx:f>
      </cx:numDim>
    </cx:data>
  </cx:chartData>
  <cx:chart>
    <cx:plotArea>
      <cx:plotAreaRegion>
        <cx:series layoutId="regionMap" uniqueId="{00000001-BFB5-4AC7-8BA4-4B9C82FF4073}">
          <cx:tx>
            <cx:txData>
              <cx:f/>
              <cx:v>average voter apathy</cx:v>
            </cx:txData>
          </cx:tx>
          <cx:dataId val="0"/>
          <cx:layoutPr>
            <cx:geography cultureLanguage="en-US" cultureRegion="NG" attribution="Powered by Bing">
              <cx:geoCache provider="{E9337A44-BEBE-4D9F-B70C-5C5E7DAFC167}">
                <cx:binary>3Hxpc9s60u5fSeXzpQ82YpmaM1UvSEmWZTuOs+cLS7EdEgR3Etx+/W1vOZJOzjK+nprXV6lUYrUh
gXyA7qefbvCfV+M/rrKbbfNqzLOi/cfV+OvrpOuqf/zyS3uV3OTb9ig3V03Zlt+7o6sy/6X8/t1c
3fxy3WwHU8S/EITZL1fJtuluxtf/+id8WnxTnpZX286UxVt300yXN63LuvZPbD81vdpe56YITds1
5qrDv77+n29m++r1q5uiM930fqpufn299yuvX/1y+EG/+9JXGcyrc9cw1j9iPkPKpxzdv8jrV1lZ
xA9mceRjnyKu/Aczffzq820Ow+9m867bdjeP7/9sSncT2l5fNzdtCxd09+/+2L1L2Dddla7obu9f
DLfy19fnJr5pzPb1K9OWwb0pKG+v5Hx1d+m/7N/7f/3z4A24GQfv7MBzeOf+yvR7dK63+XZ4ToAU
IECUEL56eAECOwBhckSlxFLSx194BOIBoIcJPRWj/eGHMO1b/1+R2kduZ5HyI8kUF0jKh3vA9+8B
PSKYU4IVe7D/9B48vvlvrND763u9DzMsz8f3D644gD3RlGXx+8UZnP1vWJwWVub6W5k/o/9gR4oh
ySnHDw4C70EjADlMCPfFAzLyEYWH5fljSk9doIcfcLhED+0HkP3vdie6bIryGdECb4Gl8KnaRwnT
I4okQpSRn26g+2k8EaG9wQfo7NleFDKbMjbPCIw4EuC8IAaTh23E9rYRP+IS/nABju8+8t9vn7tZ
PBGX3bEHsOyaXhQq/1Ns82/Nc4ZffkSIkAIz/NPQw48U9SXy6SNusLF2AXqc0BMxOhh+ANOB9UUh
pbfTTdY+J1LsSHAgStJ/JAHiYAshAvxBiEeiCztsF6nHCT0RqYPhB0gdWF8YUu4qeU5fh9ERJ0QS
ySDk3L4OghE6AqSA8BJIRfYRupvIkwHaHf07fHaNLwqeN60rnjUQ+UwyxPgj1VZ7u4gdMdhiQBb4
b+5wF6O72TwRod2xB/jsml4UOvqmcDfPCg/1kS8Ye4RnPxOSR0II2DzsgGbfT+OJuOwNPgBmz/ai
kAlAzGlfXZr+pnlGfPwjyQVW3D/ExSeIATTq3uMhf9+17U7miSj95CMOsPrJb7woxMKbrHtOwuAf
+USAtoV2ctMdZYUfYQHJK4dfuX8dEIb76TwRrb3BBzjt2V4UQotvZTE9J1UADJTiCgvxgMG++CWP
IGWVCuFH80F69DCfJ2K0P/oApH3jy0Lp+q8lhf+gRLqwpnvONQKpMwW2Arv4t326s439I9jkkpIH
rnnHNncZy/10nrpE7q7lYfDhCtm1vawFUrjYPWNQ5Ef+bX1B0cdtelhjYJiBH8aPCvYBeVncTeep
CO0OPkRo1/aiELqjLe1fQvQf3MXL4P1/8+tXZf7tOXk15KTgJBBSh8ooPiII2ByXB8LO/QSeuCj3
Bh8syj3bi1qU6/y/GldOTPy8lbfb0hrxCYXK0l4OfFuRQ5Qo8ig0Hfirh4k8cW3sjz5YHPvGF7U6
NttrVzwnfb/bsgSUV7wPD5ScfEoJ8WEz37/2c62HiTwRnv3RB/DsG18YPH+j0PQfjCebbdea510f
5MjnoFSRR9axLzMKECGR2Mn+QC7e5YWPE3ryOrm/nofhv1soe9aXtVJuvn17Tv6O8dFtlu0LqKPc
vfZxYkcYCehReaxMqkOc7qbzVJR2Bx9itGt7WQgN22etgckjSbmQCvpQ7l/7lRV2BPQIxHyIij8A
3NtJd9N5KkK7gw8R2rW9KIROt3H51/R9vx/mz7q4IMMiXCGKHynJvmpPj3whGELs0XzAWO6n80SE
9gYfILRne1EInW9b2ETP2skljxiVQvJdYrIjVMgjQqEo5kNIun8dgPRjRk/E6XD8AVSH5peF1m1T
4F/mo39/Pyko6xMOVa494u8fcR9jJAX9zQ/uOrq7XqJXT4Xn7hIeBh9is2t7UcC8iZ+1OgntFkJK
aCZ7LH/BHtnZQvR2hykC2D1soYMK8t1snojP7tgDeHZNLwud4m9IwX9/1wgo3CPFJXvcH/tRyD9C
PhdMqEeecNBL/OZ2Nk9FZ2fsITo7pheFzpfyeSUu6P0jkBgDOj9o2s7eARoOoccHkXY/D7qdxeM7
f79z9n7UARL3b74oDN5M/1VN6+s2//68XB5ELXRXKiGHHYbQ4QYy/GOb22Ga9TiTJ+7Pg+EHC+PA
+qJWyAWcpbjZPme5RIGflBRaPICx37329S0FvaCEE+i5ftyW972gjxN5IkIHww8QOrC+KITelbbs
/nob//04B+3SUK3C+LbmeP/aYyH+EcXQvIZ+nMg4qEo/zOeJOO2PPoBp3/iiUHoPfu7bc+rD0BwA
XbsUNtIDSPvbCORjQQWnVDzQkYMCz8N8nojS/ugDlPaN/6tR+qPJ3ac993xg73f+zeNn4MzAxVHg
hQ++DhqjdkiJOLrFTsCZhQfzQQ/Oj9Mbfzyfn589+zFwb/L/8dNlfyyg/1B3wm23Xdwd7ts5fPbn
1sdTawdDH+Tsn5G2B9P6+tfXmGPoxoVNsoPc7QftieF6u9sfe3+zDwbfbNsOPg1DDkBu+3FAE4S9
p8D3DTe3FmhNZAqOaEnF4LwhFrcEoyibLoFBoNQTzOCIISOCMOgUeP2qLd2tSUG/KZxuU4pwzMSd
6fFqL8psisvix615+PlV4fKL0hRd++trImC9VPe/dztd6L+DxlUBhxk56GEUkkWYXnW1vYQjnPDr
+P9kZmIck2GV1oPKdTePigZV19MhBGXGp8e06pN1zqP0UuQyomuFcROFiiL31ffb3IRl1KNvzBUp
1m7Ou4/wc1EdT4NtBk3o2JFVZRtUHtNipGo1Vn3PdUbmiAVwKdaFKWbELdKpavlFzlEigzlKov4E
eZXXH+feMOIwdr1qgy5u489+RfsqAH28nILEMW+bJ6o0gU9Hg04aD+Ni1cH1cM0jM/BwkrKPLhpX
zVy70rbpKW0dNUFEW9Jo4VVluvTaeVgjv5exrpoYfZuzodvkc9P4QaqmhC7aqh7lcYmI8zRWZuYL
VQ9z/h5KpWm76EU65aGXEJstTO8c1ZHvhlXt1RH6mOHYa0+MKGRYFFXNdJzF3Zu050mqOznJQedF
QlvdVXXT6LwvUqSryqtORWOmaDkn0cgW2K/HTxOpGF7USUmCSmbuOM2HlK8K26l2IadhQOsi6lWk
/SjFvS5pXYoPbd1k4WwFnrXLxqjTY1WoUecCZ1tmKtZtkpi0XNfIQ3YtmjiKwyjC45K2tbkoLcKJ
Vp4wDXxeG13PpG4+56bP5kUlSzWsOgkr8mJuyoSFKGrT4TQTts8CnMb+sK6k13yqSxlf5kR5y3Gg
88fKhzPGIZ88UYfxxFupDVbFhrBh7nXvVN5qTm27wCbqlgnJ523h9cWs+8GRWUs+z15IS+WQHv3M
Tpsiir1U47zyuiXOPSIDMTNvo0Ss3hXCofVYlmm04BNXb/nMiq0yLWfv/Hoa2iWJlc8vozoXyxEP
1Wfc9dEypagvdIxxeUGL2Z3Yiovr3ENTrqfCZB943EzVIh1xZRYMCwZwDHW6Ltq0d4GDuxXrMo76
SydpvJUsTj8OjjffczimMelJYvhyFZWnKeddYAsSUS04zheAP1s6q+iovXzKv/VFF733m7F5N4yt
3LSVmr+UJimWYz5MSluOJhmMmfQ+dnnC5aIWPJm0581dtrJqLC7GyEXVqqrybgqkb0hYwj45I+Xc
DUEvMnXOnWJv8ykmp4y0ZehcRKXuWd1cemmvvqPRyK+pAwRwJOZ3lU36WXPl9ZeG9rBiy4LkVks7
+bPGSaysNlOHrqVh5m3WtgNfO5PFuUZp0uHTIqeq01E8l2kITiZmC1n0LQmkxXYEP1Fl78jEidEy
b9rjQVYKUG2Vf1XYvCg1aqqyDOdSxPGCkLnwdCm7YuMK5ic6r/v4oysyvwyMP5PNwPqaagC39HUp
MsHCcagkDlhrE3cskzgpdRzxOH3XdN3AF5NtEQ8UXJq/9gHiT53NWBd4Se9IGEd2MkGLKNzuamj8
ZsWqqk7C2UuiKCTUim7ZVU5uW6/DwyrzbTnDLp04eL9kIMmSigmZFUI+ux6AILeBp7yqDsHRGBPY
2KnjMk68G9nMjafjrms+eDW3vZ46wc17L24zp6vSoC40ZTnSFRxVj1FQFdOUBSz3m1qbiI147Yac
lIs8jwseJMJxc07sVA/Loc6LQjNa2iwwnhhQoLK2rnUR4ZhoUmcp1wlitbdQcQx+U/oy+7J7dncv
7FyV1dSYOHk41//jx3+9qW6Kd11zc9Odbau7A+e/2fZ/hPj1wApuo+7eD7+jAY+h7yDQ3z9a4A+M
f48FgKIKZ6eAAv94eMDvOMBmt9r2GwX4MfKeAMB5OQT9F9C1SwSHkMkgzN8TAHIE4ZfeSrcEeAHI
UMDHHwkAOsK3dAFhRXzQoDDIug8EAFg8EpwDaQDdF7o9oD/r8UL3kIDHLfyMAEjgk7sEgN5SDM6p
kgy+CTjFAQEYqwxCQwIPXHBl91U2dRfplMQd177fNZ+NNxVTUHR1fJH3aXPG8y4uFzbt40InnUd0
rYp8I1CTvStnwr9HXlbJgJgap0EZV/gtuKjZ6FFFakEpHa+SbOqbQAmr+mWTReUmjwmfdDRY8s72
uf1ssgjIR8R7UwTWyGlTCUWTt9FcoguCY9lshlhkqRZGVfNmMCRvTsaZDVpVmT0rEE0N+JOp+6Jc
El9Ns4fyTdenrA2izGervk48GSCgNtFKwrGFsyJR9emIjDymJGo7nch53iDj43iRZMX4fWRjeUkn
arIgLrLyE6pwQY/TRGQfsqGQY0hE230RkcxPsZdXUxi1NHob9dWE9ICmGC9BZIpiXc9SLa2Jcaw7
jMYtj2kpw7TgdgPvjoGTczPqiEd00/u8RgthPT/XOW9yf51TS9rzuegTEciqQydurJjTvij6pS36
PlvV0J81BwOrChQYWHefnXR+FSAeVZeJIOZceFH/baxw7EJQB4oyiEfqZzrum/6qmDwShyRCNF4b
1dP5pJxtOV5S33PmnQcaWXGasyw/p10CXGdMpPqYW5Gfp63jnws7leGIiX/aWUQWWQOggXcevolu
rjztodo/dSWpke6TeVimcVZdzknarWbepUtWNmWmq3kG/+4Z987GA0zWgcfVUSrHt6Rv0yVGLf0i
sxKtW9P0p209pEvajXaRZShdgueO8SLqrTk3c5Z+ZrJqNqhC9be2rNNznvsoHEa4qUs5JMM6GfrY
gP/z0/XsGjou+zauxnAoTEGCvgR+uey63Cyn2uYfGja5IazmOrkYqklki1J5eRPIKRvksjV5/dWb
OayNtMiab2jwahw0lai/lQgZtywyZL5PoxmPZU2HVNsE1+9J2XvTeSdcnGgsM1ou2Jxm9QrVIuIh
8EORL7rC55/M5Ca8oLaYrAZjkp7xqhy20hbMLSKR9YvK5EUc4mL0LlsixyVqRRwgbyZXXY7y43pO
3DqXwm6itEK6EKQMu8ixpVARBR4lTAiaW7QcUtl/7Gs7vikiwlYij2ApDZELM2emL6LvgBZF9bwe
a9juuq5Jqmnh2rPEV7Dyhqj4MtS4vCyihH6Yc6RupjYVSzJ7ERBUZ8/riURhy4v2yvgpOqmaKfle
cDmHUeH5S1znyRkd2Odado6HsE0j4CF+P4XQRM0/D02cx5+qnkfqpJ2hhyn0RstuKtHYjQ8611vZ
5wXVqVfWc+CPeeHO4sky9rVsGlp/bkdYj0tbGar0RGVdLoTX1qlWUSflIpI+/J+qihdhXfGq0aQH
R31G5o6JjaVqlBeqSQc9NK7ccl6nZTA0JrtyrrKbqkR2w4FK4E1Gx9Qu+nxQLmBlUdJgEAjTdVc3
Nk5gvTRsCKY09ehmSFu/u7Q2nU+avhi18bzInJQiV/FKVrkrgHSodFnnJVkXDpVXc1p4n/0s4Wcs
T4YPdavyBeubiusOuswb7ZdeEgdxX+TnFWEZXviwffOQGMbOk46QTjuLh00t8TTrCsjQoOM5RYnO
WjGZMBusPYto589LlKT4qp1NEoX/31CAPcHjUUG+y+UFxMo/Dv8/FJPfQj++HfGQ90MTkBBQeoUG
Bwjvd+L0Y9iH1iF621gNpxaVgofZ/Bb26REcVcQIkvvbJ9jA+bgfYZ/BqQ1EfAW1Xjj8I0DE+3fC
PnzObtAHZqM4U9iHFhn4C+HgIOsvxsROVRqg0dO9qkTgPAjKEXHakL4JMUVvdm7NT3jGAct4+ELJ
4OLgKC3jt/YdmaEmvYtqmwaWpScTSTaKFtr1fPnn38LU775HwtkneLiKhJPt8DW3wsnu9/g2oUXu
IvDubrTjihfKb7VoE4HXUdLO04UZaf4xQhAAT5WxHtb5kERK02SI1AaavsaPsK+AQoOLZW/hSLbX
vWGSjP4xMPAhyjWep3k4iRs/nfxgyEysnG7jOUIhqmZ0LcRQ5AurRFKuxcRSP/By0vCzCD4PBSDf
eKUuMuW4ZiVJTFA2CCXgUfxlnOYlDus0O3az32kohVynXf0lH5xLlmXOxyqYBcuzbzKq0osmBor1
lg3WZBryvHE6tp0dvkODp5VfBiuSrRpQV14rASxAtxC8P4PXpuVmGrqUbBLlfZwyVi/kgEVIMWR+
DqvxYxU3plolcpjBESbZvC1LX5kvNh0z4+msc6C6TCRT+UnR17HdjHkZ+SGLqUn1THA5rZjFF6KK
6j6gc8q7cK7mgSxoJNMpcFNZTydl7qVuCcKTF0JY5yuFvvvZMPY3tB6nbAUl2zbblBMtahMOwvSR
LkEPKoMijqRb1komQ6tVX/lWN64Y2AZ0GdByOhkT9KY2bf1tMKIyYW7hIMNb6nC7rqO8mL7YpGny
49lWTbRU5UDijwIXhJ3Osq7NIh+akZ3DqVX49Lpz9arxGtQEwC/HiznxbR90o49ibWLaRaspa/Jr
D5czpJXOm0BlGUYb8IxXVzxRDeRtfqH5HAOzaeu8PYmH2kTaZLK5SVLHyyCPG/StA6lFFjbhMB8A
Drz/0DVhLGTUhrNM0nrtqjKxeka4FAFKsAX6h0WRbqp2XsbMi72gHXPkaesNnl3ZqTWJhpS8E6Gv
BDBBGd2mtkQ6cklx57IQNZGvtBkYz4PRRE33SXTjWYUTvz3H/UQuCpUZcZo2s3vDRNXNK+VlKD5X
mYvfRbKj/sdxSjkO6ike+0U0VfYUFaivroC2JyicgKJ/JqhtSdhXWJh10gP12wzdlImLLI1AKUrb
LqKL0jcpek+Gokyuq3zCw0KiyouCTs2Rt4hNIaPj2touXXS2HQ0oAyW181U3yxEtR5ZVBhJZkvnv
8Nx/caJV1571pmaZFn476ibhjIWOjZAfF+nMZz0LcdllUfSNocaM2jpw3jo2sks+uBab6th6Wf9F
qsh71zdex3Rky7YHDJl6V5XwCCGd9H5LtWlxZ8MMlDSzbkdbe2HGRHnm2VQNJ91o6KzNCKWyFZeN
jzeuQwk5d30UjnCX6mDqVYrjgMb1PIaNq7MG9M7BrUTd9PS76xOgI65pYtCPUmWBS4A7y6TG6YT8
tYoyz9eJxT2+sCBA+KelY10UjLOR6KzhIiuCtgG2H0xOkURLFCOry1YN3nGNkcOQiMn4VqidULJy
rnGXZRXhbFF1xlxDw2RM123aYHdtXB7BzPouC+NRdCcMIkYVVKYEEah3vcwX0o84KtZsaP1h+Oi1
FqEPqAbicVKnpjm3nhefZ9Wc9RfMr65b3yxLh990rNJZTvtElxOKvvbComrp+kbcDFOJ8sCmibvO
yzHHuhjHctunQ/LdAIMD5bVuKUhIhTdtoRaswO+NNE4DyEKbjRzibFpEER/fVbwnX+Yc5Emgcir6
AmJT1+hB3C4hDtLhe571/vnQCe9ti+P+u+xQLzbU+KLUNa2lDRIrI0/TXqFWUyBYnS5mOE553Jvs
K8tQdVJEnrKh7yZQjOtmRvW6nRthTqWqvEFzXlRJaCGvNrr3LTrzptLjK3+uwL/Soc2/R0TE47Ir
fdcZbWPP0nVW9KReW5qX4n1fFTXdtpEnrTlWIjVpqcncTonTmc1993VsB1KFVnEIQZXX8PRDVc2Q
dlcejz9DekKqhbPgvQYNkON3omuqZlj7WVt2LjBUQI4gyzydFsXgDcfEqLH6VI7WE8s2R6PCoCEj
i4nOpxmyQ+13nogyyDJmkPm1zPJiXPC5G/tAdWQqdTK3ffTV8MREi6HhXn3cpxbrxvNMlwO9yHom
dVlnqi6Wje/36Ka2NW+0B4dU0YqJqJqXPG9lkQfUZX31lgI3ro5FP2HtweNrvKXhgyTHKqtquqGk
SvMg9201L/oZO1sHMNtUrQvYxDXk1tkM+ytJOgvaAkSMcQhncFDZMhnHqF13jfLcG+wYg9xaWBd/
rblhPsS/WLiwJ9ilQ5CPMWXXbgSHeRLbfrIXwnNSBo3j3bgq2hoy8KiaYDujaZzFcQZiP1/WaAaN
LUtnIP8QNVC/8RNqYhAPZ2JWcS3STCtj/PGD7NNC6sL3B1OD2lLX4osaMP48Rt5IVoLPKdPAz1mx
rNwk6o0CAfDdRKDeArE2rcSitCTpj6ukVpA78yatuzcdaLx400XGP+44iOLnCeR8w7qZSzeHVPZq
Wvwuw01a3Lur+4zWQxC4Pt2lsZCKVONqN4NtEtIs7/NWB2nxcPIHGatPZ+M2O7kqqNx+tjITOJKV
SXJPBfeZqKFk3P6WPtoBjkgfO+FMHt6liEkSZ0lQuLE32i9wizegqRoUzLO0n6EsxtecFaxc+B3c
gsu464VWZUcV+JVkKqoL6prYrSF95qGr5DR/9VgvbolW0RVBKaCmsLIQF5geYjVloGMItcFeB+Ws
TNZkY1UJ8irEQFcuugzKL+EkfG6CWoJgrQ1KIrSm8eS9HaXykuVkB/aB5e30sY17BcBMDvitmWSW
6Amnab3M2JxhPbdJeRNXJlMLDFlXcWGBnnjzIusgnQvAfb81CPc2cK6tzxpc8JEFacOyFtJxr6Ve
pLO0GlMekCLBcR32da5YE1RNUpledy1Do8Z4ymsdeXMKe72Nmf3M47GIlgxZw2I9jSKTTo+RH9kO
CnEJHmCji9ycdn5i/SxkGag4Y/AXxPww35AIHsqpoAdEgNqIKHTq7NJyADct4TE7uhmt1b03troi
vv7z78Agzu4mNRTBw0SYhE4TODoDJ6vVwZfYkYmRF3GQruPjZNBQ2Fu04RRCxCLH6eruyx6E54eE
5r6S+kOnPvjxX2ePz7/d16/v1Ngfg16c8P1Q/qZ/Kn3/pLF7p/p9O/Y+CxZHFPr74QlJGEPzuIRH
wTyK37cnMDh0C0Gk9qmgPoVM7lH8xjAK5EoF2S5XFA7S/MiCJTytEUTx2z8U/uerfysLZuh2SexU
vymsRB/OvPmgzcM/4Db212U/VYh6LF4As08WthvRGZTNUhv4vde/jaVLj8VU+teskcOagh57HM+Z
Ww1+mujB79LjolP0PaRVZhO3qr/IPd6CvgSV/WNonPePBeg4bzhoVif+NPQQvj02yelM9dym34H/
mAsPUg9IAOumcJIEdq4h9QPpKU5PKiGr0wZqO5DmUNCnzyWugH62qcrEMhobyIjqgrJNlDfMWzSW
YXyaEd+9SR2IfqrMySe/m4cPwFfZx4RSnGsyWt9pMeVkPjFTNl3NDVSOdOIjs4woziDk8uEDljY1
QTZO/mfWj7IJENzRT7XFDApdoKF6qqpNgGIJzmnqWbqQTVbaYOAZPA3aSk4Cz8v559Kz3cUUde0M
ES5vNp4rGTgaYy56MphARKTCQVKANBr7jF3mao5bbS0IYKGUSVZpzFLyXqYgTB17yk/Wsz+207ID
epsHc+3KS3g8br2ZcSeBMU/K3gDG/JTJuT1n8zjSJTzHWb5lOSuMjknvr7ypUmYRE9OxsBsm/nae
Wq/QzQDyr/Zp6p9OLi2BBYpY3tRD0segbcJzGgKodmB/NcYcJHiQBzsglgg6HxpeDgkkVx4FGb2y
7fc6SapCQ7mWXaJK0k9z2ZGPY5LBBCs0J1tJO/7ZLyQ6UVNnTvs8H1ZRk7mFgoCkwlnYbtJNY/ip
gDppEfgKOirAR0/JtoBpH2Npmo8eQ+KsTvIuAEUW+GPMRfJ1LDyYFocyeL7GGY/9VZr6Hjg+QUZI
uCoBN3jyplNuoYBzCvrpRBczMMdaOxCdoTwIhLIFIaEv5HqOx/mrG1FeHnd5RoaANjKZA35L9hYy
JfSCmjbZpq3Xfh08M4yLEk/tpFNXT6dVhdQEgmTST9DTAWRm4qk9g6ooaladUjYJHL4tpQ91VOL3
LU7aSpModYuih0IqS1C29TB516IYn6AM3mfDIJlmM2NBM9T8FI0tP7VmLuNV1Jt6TZOcfPQQgUux
KK/mr8OQN+/murYUVlAcc60UCKu6rAovCbEXQ9W2tyB461TazqwSN0029Eo0GZ12I630PIgcQyVZ
xmpJ2tGtTFZDspnk2Cyh4JwcG6CeNEBNGokAQ+35JJ5g8WoogKgqbFSVX0moZWfalg6+ssxycQYr
eryCWO2/g8VefAAlqjyhY9a/rUTdLqEhKTmeQBj8gvtEtjrDkbHa65FbtR5u3mbz/yXvzJbsxLVu
/SrnBdgBQghxS7O67Ds70zeEm7KE6IQQCHj6f5CuxlV19o6oiHPzn31ZdqXtXLmWNOYY35iMYZXL
qZSniOObztg8dVUmtq377jEPn8Mh3MryuFTeJm7iSSKt65y/NGlrx/lDMJTd1z6AmEm9JBzOkQ6M
TG0ysKLtm1ke4khFz5V23deFykBnHESLOdU6cm0qYkldHlRDj0DemfB1bhBlpq6H1Mu7RgcX1dWh
Sse+FHUGXRrxE9/4+DA0C/iSuhnXIe2pXfH5I0Go7kKuwS94jSV52/kdRAobtiGvPcq6VIVbcK+9
OoZOrIdpTNtyajscj1z7NzxqWYTcr2+HU7LZCTjCFLZfY0QDcz72TliRloPzxZOmte9lJbJwHyfj
4Mt82ri+RD31Dpp0wdNPgroZ4vph6/vxmdh2eCCuSaBEdeWbC4KiVucVJooxhRofwju1+X5z1fTO
HiKvaa6Sgaz3VhPyeeoGGR1KB/siI0nDA1gynv5Ew8a8rls75et71NTuqVNDSP9JW/qS7HEUH9mK
eYEahakKPqLdM6s2mWVB9Gyu8HqZK7nHWm04Vbd2CJvjRJTD1E8Rn22BqQsFm+RQB/58zWeAQP6e
lgV7bkZgSz1Unk2+zxXtEfY01a3HiEVYi7wtfI/eug4R2rrncTN1+nHaMzr7HtfFxo+u2XuI5/fE
fYmWZrvCoE+KoByj63bP/byGs9dmzwLdngr6ehqS/TJBYkje08PuPUmU76liPbONv3gTIkcPMEST
jt229NdsjyYFbAsc3FU3p5JsS5XSFQ6fTkjzOsuJw8aYDUuK2sNP6EgwgyDVYJt3nsMASWjpdSHy
jPeYtHmPTNl7fDq9R6nJnqpOtIMx1EYd+xi9Z69jgBjWAjSqMryRPZKPpgzqDNYiottkT3H990CX
7dnu2i90O1V77Mup1OHJaxEGKzWrBqkrImKNQbA9VB6reErek2S8khuwMReCPWEVKTFeL6uAQ8W9
8q1mvRe+DgHrbww+DEDa1MxVVgI3eaznPg4ygkgVRJ6vGnlQjTd7B76tzeWf69j/bWjGrwo1Qm7y
79OZvz+H4SeBun/pbwIVAQ1SmBgWN1bh+hGk64+YJv5XgK2fUKFYpgWCE8uofxeo7F/4jQB0JvGx
oSlk+x/3K51B/4W0B9QGGE0IV4Kg5p/ENNgA+2eBitwEAxOsWgDB+3MndmX98+AEakfJpKMZF3F8
9lv+DPuG4SCGSVFO/W0wGJkj6E/uSe/N2bLW9sRYGxdt0FV51AbrxYMyKRDthNlI6vpgy7HJKxN3
KUJ/9bDB00k1HKG0Zd0Jb+fqQHW/ndrQ2qPFkz4yC1MQFiJAyyUx+JyBDAm2+CtGMAZBIqJCDojl
l7ImN0nLgxffLfqlWwd69m2kbjSWHByoBV4wwE5RGSzK5j7oAY018VZ+GknL0roiXTpyYVMDrZOS
qoUtVhH/EGkYt9YO1U0rfX1KWnpZa4Eg2wsRskw2ykq5wUIqpZcybwvva7nyt4AIAVsJaeoGaypN
VGi+ytHASBhNnzZzKS9SOnVT1sGWDxGZvyQaXh0vRZmH3tYCVY2TPFgim0uLF9p2XvwU4Vguwk6S
g2fXfeyXadnObdYMTZQygj896Oi3kLcnXi/+bawjUsw9bnCqtDw5XCh53Eb4cbh1/UZsYNMEr/+9
1yh1rJYx/j5U3tdETd0FoC57HAK3XCX9dLbrXC3gUAOAbgkfXAY7EADfiBcwhEtwC4N7S2PRfEtW
Wn2ToHigu9o5TGvlCNxqhAXf1mGtPm2+6q71wEi6km17hsVtssVU/kGLtUu3umJgX1YJ53Ky9IO2
Qr5OfbNcOkqRa9NpzBmdvRP0dHRl/JJ+SIZkOwVB6Z6weQYhmxLTtdzeTQotucgBaQRNxhb1vcZt
XXQd33BtV2A0zLQdqkWvx7lZtjpDbqOulmW7Nw0xJyl2Z3arl0tJhc6GHsEKvg2jD/5S9plX6eV+
BiNa+LNMDqxZJpz7XvDgjwkULB/8b/1Evojag2lurP/FmR6IpSWTTpOa1EXideTUgNcuTD/pQ5BM
6mpiQXeR1Nhi6lYgKyDygNIhLLgOmBaXHt4svOH1brMQfgEBJhK3RB27mdKrgQz0hZDFi3IVjqtN
7YrEpombpWjqsqD98gRsxxwQtftfQsWW456LXDhflxuy4hvGzzMAs2HNsRN1eXJyYYUhlTvwAO93
M0ftK6/Gz5zYDikBt/cS8+dlGHR56X0NcxowawE6QRUBKIwvwgaAW9aRH3czEZHN7Kcb4EhEAjy4
H8xq78Ej+QrKjpkT1oz0Ny1bw9tR2+XQzS7JkWyQ+4atSybMRnN8EhVQLVFeJunqQzkG4acwjtzN
srHkuari/hAgrHvuYSR/Ipaag9SxO5VxHeRKho2fDksHG2+wbIPBalmBs2I9OB5MhR+r6cLZshyn
huAzR8fgDKOLgDvzrU5j0/KvBmx4Fq0wjtzWnAK/u4fP8wAVdz2E5jrWyOuY8T5xf7iESuD7gLMr
hAwyoJs6FXx9cTMCR6caP0O4zYqIdI9KUXPSNAlhD9Xs7PmCHQUPx1z1FO9X+7DqWD6Dy/v633Pf
+v/xvv3rY0V+oiJ+FCoifP2PS5f/C00DmD+UcOAAEY9wtf526SKzJ7CFaBBFeIRP/Meli+W0AR4t
gP8f5ZeEYzHET5cunJu9D4PwHysKKGH/6NJl+If97Artl24ILIMEMIbYvk/1L5cuscZgCW62uAZ4
v7eolNX9kzePBwRRnzDFI1uyoVgKj0+ffL2u6RjEDrxzQJpUgdZ6FRLhIiezh5N60Hfo89gkVa1n
+0OvYvN5bkoNkNlfD9pG4XW4Dn6UWR677bA5rizsZt5dz6VT0PpyycxA9gCsQeYb3YYLUoNy7a4g
G48GcIEt49OujrOBTPyWArEgHT9K2T3jpbJpnDh1Kbfwg1uGD6GpT0z6QNGnLcmaepTnhIqvrq39
LAKXlDNdT8A82zszJPqqHioc0OWmM/iuXY4yyHaj+6ksxnr1D8hHnmNZv4aGfWt184hDlhe1g4WD
/G19KkkbZ7GbB/D9nn8Xx+2oUr/242s0Kpoq16HFsTHsYy3S8I/Om91tYJPqHpefXNJwERPo96Cd
UpzU5ArWmfxO8S65hUreOchSHBWG1PtIsDAnbYj+Rai6uxCj51EoHGJJF7I+XSrT5tIgm0HgQAq0
CsyNZmN7BTDLT6WRAE2VXl/er1LuwQcr8fMDi+x9HT1aXxQkwo1xzfoseDPct1sQHkXY6gKsiQXB
V6NOMuruBmr/ZvQWWEKYqs9bH8CgR36JS1FievfJg99V4QkRUnCuTf/Qs+BtiKPlCpZWfxPiunn0
qR+lAl7pR9FCF5S7Qgh3rSAWqAa+64dlVxLRu6bY1QXfdYZPWv+WQnoQSJAq6isg8VAlRJg2sx6D
UoFkQWRAIMSgYnS5xk9JUs7Af/ADp7vaobvuSXYF9K6UWNnNX9jo+kOowujY+cOWczE6MPSQUEuv
AMCvk38Ymhjpx66y8FEWRxlF3sFPFH9jtA/vqYc+CqHGP3LSRxkGnrbYdv1W4mIj46hP067t8Enc
0trM/qFtAO+OuwYEzWHTMYEyGXkFhbhrRX9XjXPD6/thrQOW9n3YgSOBTvTXWd20u+bEvKtf+K5D
MZcGNw1Y+XNEGC3orlfhJ38lzcBQukH+qCFqYUGTdNx1brm09ggTYTuVpkX0FIINGnZh3LUBTNPW
Vw9yl83jLqDNLqX5LqrLXV4H07heCKmqfN1EXLhdhoO2njPQN8m9v4v0BGp9kdDochfwoxc9g0aK
zwGjUzZQWn0YBj95s1XnboYk6TMbDdvz5AGjprVDsaOrgb2uEu/SkA45Tk+oHtfPCFyHW3/m842d
2XKeWhaewZKG4FGdOSJy+TKJPY7kpn5WVn/oJaxHvDMsPQIHSk4Di9xtOY4yazog0NNMtuy/58b7
jxnIr888+z9/KsT+PGT+noKgHg3ELqJ4MBiqdhyo/W/3HdqBeMRUTND4DLCUGffh70Mm6riYOffF
Ici08DTF4A8WEKkK+vAMb00Mhz4CDP5P7jsQ/3+57/AcJYQwsCEQtfgYX/+SglgwpuM0h7hqQs+m
nlybAteWDzm18CfwRu7UiJk/sRruVGi78ozEwT8ZL+a33RToByDzATDWJWnvu3aZX/vIzVd9E223
qvIaEIaKj4coYcjXTVzebxx+XbV07GDqdV7yqa+8oi7b4XUaN3qqu8H7VEZwSAV4GzAMpYMfE624
kXPlrFPov+nmbLqE3QFzkVcCbNGdEXE3nTWY2e5qHKPwUqpesE/l1rQOH7dRH1GMgR4ccEJffIji
DyLsvii7dYe4NOy4BujfJW6SZepIM14FatqQvS7TOXCbLJKAVacN+Y6fiYotbVo2I3t5h52GTvCX
cfJgX9bSdWjZLON47g1lRbx19S2mI1EVPQt5hr7keM03W19Q4jKwzGegW+3Uh28Ij82VrWKlAVVw
8UuFQtz3piQ4AKGBl68mFPMZcNsKMg4VwhT2nXropaKnklXuGDWVfF10PObNGC2yAGYRyfu+09Vx
AGl0bQLnzsPclRlnvLqjlvI1U2odLqT14hY01DarfDAievNhhb9JmJsilcClk3TeWH0LnmTMvdVp
dCk29Vg2SG+Qg0fyw0Y875etn/1CUXDwdlx1D85e8KKKPHpvxnG6lOESXbbGKJo3oPHnFKF7fyyR
oCN7Vv1wsIQpJCV8/Dijb3enRTSDUY/m7xaA9yGy6GzB7Yu9j3XneTOUFEcpLBqm8G2BATqkDmPG
Fx6W3p2vAv0SJlNXxH3Z3SOZogC3muChgstySJBXnWMOe3SK6YSZeUZXktW1dyXURu501fVzvuyA
YClUhBcYd0cGrMS7MVFiEOlX/nTvJMqSoq83ko1J5fW5qcfwtAYNvfmJFguayAXpqloJJVia6ekH
MrYi6nnTtm4feGd5mSahVnM6ObwIWpDlQ9N57sbNhhc/WDKzKpJ7anGfBN36TDk/umKCugvrQndd
ej5M0kEv9qQXZJNp3SBPWBOBS2VW6ky5QXIAOI6IYi0Z74CgLuIznBnoqz6OPQjQQWqyC1zPHget
R6QIfhifW1OhiLfqKPZu5wXEWZYsws9jT/qPI968n7UNy/GwETfjwiqHA/IlVn4FnOrB7TRS/gLM
DV2UDn215eTcWDUX08DuQWmlasm1nRPq4fXc9E07OHz2EFuiJtfO440XLPpZzX0EyFAs9rjzEng3
8OlhrF1ZiCFqzmtcesd+memYl6YbSVHKZMMvBw7hEvC2uszmyWvnjKo1BssaSPPQciNwxc+xGA7w
1MjHHj7eJ5BEwVvkkMBmoY4tf1hMMnxZymHxc4SyQD+GeU7uA1+4Jo3d5J3FIJNPfozjD07Yxssh
JdzirW1HgWKnicGloc80jMdt7JsrNqzedoV5Oe7hki2sTSs6Td+9xZ/Mparqjt+ONoo1Cn/a4Qcs
hhZ/jwzn7RonvxEFfoXhE6U7/FD1wqcvOAK5PGjtVPht7BG2pB422cz56iXrR7mXSI51XINtGRIF
PMgSXsM3cU07w7dXsX+/rIsX5wMTfg9IrqfdN1v64opKqfJWjfNHGtRMPEyzr4e7lg/VZaZzlREz
0Hs0Dvl6mptpu5MVAGLhB+NaNCWk67mviFgPook1/kndtG5FV8PFTymhbs12g6HPNtpXbSHgzMw/
EPN/hGT8b7Oy9wWvwU4d/Acj+9cn+P1NZvz+tb852SH2WO16dactsLkIUuLHUI1nJeK3AGFgmiUE
ccgfqAWeIwuzGn9SADUcxYT8ITIiaJYAf9i+5RRYTfiPSIv37+nPMzVWAgABQSVi/1uwDebPM7Vq
llZOaNTPclHXgFzjLjMlUsQUmUh8BWWb3Bo0Va4bKWwRj2LMNqkxSoXqoevQbNaaPQNW2J3hFYzF
yvT1qpYKhu3avK5tCbunQ1NxkIO5NGrtWdaP23Cqtk6YdBBEyxQ4bpk1/kJepefzp7mFh2vnGjFi
Gw0HNAvDN3SXaCFdW96SUY8PsfLrt65O/KwBTX6lRRgcFtL212UQgHuIN3Farb1WbgNqtLuJGkxs
IeOZnDQqjkXo97NOXQVuY0Hs/0VIleA/oy9iHrdf0HyD+IDb+xwsPUH9Fo3gtNn85doq5l/hFBdn
PwLIEPfzCDNgsrmNEpXZOID1MPRD5qpKPNF17YswWjp8hzXDKoGqTwpc/cEpHL3kxW8pfU2WJHpp
hQqRpW6LvJiAyJPloO6yWnc9qvIN/ep6fYdOFMWuAHCSPg5VoPJJuswj+sYeImN/rkcBU26NUE6K
6PUEcBK9BY3/BL2bNc6Qs2xN+yoYKYtpGbAoAtD8oU0Wc+18bD9wHEccK+uuTnGczWcezfGJo8Z8
GVmL4W6Uy7WCw3OFBuf4YtxGP8sOfTWHOP/ISieRUFsXAYdm8kKklTkqbuuV7Bk6TTGq1zchL2ss
QfAi+L2894LCJstQ+K2LuxySeoF1WdJLJxu53gDxsFfwIZs2Z4sxBWejDrMWWv5hUro+66pqz3MX
iAd/Bv1OKdtp8qBqr7VtvAqlkc3e8WHTB4z4GJ6wByCPqj4qltUTL1Vl+ny0kqJr5rnqZFfX5ziE
lYGTE5MjM8t2xNWMaBPusXfZIjF9a/Q6drCrh+XAuik6GR4Gj8zWQPZ6b6MHNcT8WXgeUvqWT0mV
/tcMa3tx+d+fon96hNTfrMn9a3+cogzPzMQilL0NjR0wAdkhwx+nKJ7rHMd4qo6PijTFRsf451M0
8mFSJFiehDkODiUMw1/zwAg7l3Aa7zWvYN/aE/2TSQ0h418mNRzVeJgaHngHZg5rIf7KUfp6mcEv
VNnWDzUKz+OUwXUAsgI/LQvHhB1dWMWHNvb7K6zwmC40HGOglrRPR9nFuWIzzPqJfmfImtMIDZNc
jHDrOqr1YYHUzggKmM5W6In0pcthVbQ5jps3w2R9S1W85t4cmt3Te8M+FyhPO97E7fJVScMzrtz0
5nVJgqKpBDGxgVPeIfitCZ+qkmEvRdy73I9bkY7Tsl0ElfERzaHtyEuWILuBPKhN0gByAXXUhGv1
ZR66RmQrhNzF6XI+tzNZDqCcVEGSyn6DvhG3vq8U2CmYRnMr0RCoQv1B13S7l4a0z04yV6z4RnLW
Yriq0JREeYPbjCeizjvhZmz0qPGRWzZdgGLcueC5T6cEYpsHNcrFZbecI8W8U78ofqogkLK63sQ9
byzLq3BIMiN58yhLAMtaee3JM53KhB5mbGZYyhQjJby4lkOK9WXpXhAirldj0zRn2sbdwfPf4Qbu
P/CpNPjm4inD3DahNrHWOJ3i+jUQ4kuYRD0GaeSzHgKOh7aNm4NCh6/gA84G41ckYzQeL20jJMZk
bzu4ulnwSm8CwLMn5XFL2vIwYwK9rNhwk6JfUz2iWyJeRhB151LP9FCHOCU1ZubCAwKEyAZFtjSo
fH3EtgKC95qwp8VrpnvRU6IzwEL1Y9A39rQCtQNdBGLvcQUCdPKqZTloWdsuDWs3fUN/S1wt9ezd
9k2n3sh+/rXvR6FEayyPHK1O/oC+XIpedY+qwShfkH5GKHVjLq320zXZz1m6n7jD++ELsAMuJPh1
8eT2I3p4P6z3Y5vMVkI1o/udGhpOb/F+tqMYjWLYuPmZG3DqD0LGeewWdWj0gmmv3rYpB6wfwJHz
gCjzNTkMEf5Vzqf9l41M25kQ0DEbHQbUzzeB5jA1DwGK4/erdcEtRjKXI1+cc7TUg9wLtjEzXtJe
AfWP77jAmDhjFt7A9zGWRzASELSF0XbUG2/fZD+tp2Sag8JzXLa5CI06B56bv1rTrNhJM4xPSa+3
U2/cdDWvFttykokItPyjKB0YKgDFCvf/lYXD8FYlbXDgokpcRmphX8YxRmqPhgWZEdOGL4G1PYzv
RgxPwjb2zXXdAKck3CCzQrwR0s7NZZ152hP5OteYixfWXNWL7V8GbxmuPb124ChX8mqS7km5jp1w
LbeXDbDaccIE/33DmyareU8OW6fLbO3wbh+1j8FkRGN8QwMaBLiMh/DWa1WZRQNa4mliGkAKqvPP
cRm37pV1rXucQ+kD0rHYoBCFnX9A3odFAZNQp3aW5NEQLFHQnVuPBs2PtMdBQUDuoLqCKGaMKwCz
tN/Sjo1b7iZu8xBLgmAiJ/BgOSnTBRUl/MQiinQbVTOmtqcVx2IGvDYu0I2Prv0VeaoP7AivDX1o
PHbT9RwbaXpUgHwdwf6O0KpH33Qr8Dkarz0bxrdYd9HlFl5LOmH/7MHrTFMkFQLIKAKWHwn/oZUB
Cmwjx9TEQdY6AXeMuDh40EvTHVkg6E3nthLraibvqM18J1bAplXsxAV+UH2FpDS+JVvyDY4tpHSk
uwNnTeKlGx095L9Nj34XmE6sLJgONawRlMHG0zJ2YS54GWURuCfsYwCmuBFKEHbMSTaW/NW65YTl
TvggsrkFnwUh7rfDdJRepU6TjD4AyHvAuHdfUvK17dcvbi0/tF3l0jWqLo1I8nGDSPd6cxKdDY4G
fhVqSHTNK0E/hW6KU7z14W5gVsb43CwZeOQxjTYbpmiPoXGJlmj8KZpUq2+VE+IV1kTwC8DlMTyE
TUjRJKJvQej519ictt06Y+tf2rECaNC2YDqX7ol7cXgDLoG+NvBXHxcc2WcB8OAYlYMB6WywYAE+
FUVZQo9tBPzRhQ/lio+unFRw7HWEzQPtEmB7A1PZENRRj4RBA8wc4qHDGqhqmh6AoUVl1nmKfg8D
XKEBtmWlSVPGKFVwlPqBaJIPlc/mCwhmM2QgraOXIRqHz+hJwUbdStRBVmTnhmzTYUFb/DTz3uRR
IJP7NmhRXloabAQDJwD56G15JcM6qzoYHlY678BGBWy8Fm3mRuXfRgYLJBIrl8dO9OCD48BcS0QY
953X1jcwUme0fDfQKJbT/x6Df28W/HvN+JdnlP9dNeKrf1ONeGYqCTHaorEWYcz+3eDH6tN476H7
KIjuD0/Fl/zacth/J8FqH9Bj6Kok71X13yEy/NL/464/IgZY+9ilt/sCPyNkpY204+j6z36E6YTO
+OiDN/EXi0l0KLOYsLefXqX7H/WJn5cK7nHBT6UK6OB9uQDn8A/wCEqo5j//hb93/ePNv1RBkDoZ
Z6znKQ224j//TeDp/vp3vff9YWvgFcYSxXfB/NNeAXDmgdn7/rQONy/DtpvE4jCsSFqZ6J4vcfUQ
g7PK6T7T5xbR31AkAMTBL29fZLyiqowlXWmbKJ27RBkQsmNyBoUF0IpJa0+RHFXRm9o8TuXE81Gp
8G5CjP9lfwDn3q8kYYHEeHvcsEruEBkyggal21FCIuZwL6uTZNEJHG+HelYochlM05nCpMXuDQ+t
X9o35wCkftEvS/IcQNPcMO5Ul5fK2Nx0yD7LqvnMQrSFeReJohvj+aiIRvJc79x8BEP3GvxYcjuN
tYbELitg2RGsVGER8FM1t0ePqSSLOO1PUyO9E9bF4CJn23AtEkTIRLHheu7HCN1FEbLbbR402uOL
d8C1Gn/A/WnOG9ofBQZljSRIkqwjQhVb5YD6C7pWhaHTiqt188jJqqWGUB1w7KSToupLhXUBB+UR
+sADRwE5DPHV6nGKJVLtp4Bqg706WH+ANKe/3sK1/IbLnh9Qrx/yVndtHg9LRbNFTSh00BipxOCV
dbHUAP/zSvPyrt3FMob2KcNuhuFkYixOQSDg40Kskvq8Sbpc6V14e9QlF+dP66EfWwO7FKuuRNxC
E/VKwb0IkYBzieh3cM0junsJYEVIfLWL/dbDwDUtcshgxZsD9SKQUPtkkOwzwrxPC6McEY2DyT92
xOqCcazIam1ogWhH5F7WWCk3VImXVSUwtq1KprPzMevbUrfPlTTBIw3FjXsfYeDLk4LDSbispvtc
rtuIMmqkipqFy/UogvCOxc4UZADynbb7oAR57tBOnNsc3FSdUQdok4lkvukhN48B/Ff8NGNsYJqx
5aWCVX70MZW9d5SVt37s5QSEvq6mfUkCJjmMdFUw3KgOsiyU9k04TH39LABwraG6nTAS0n02BAfo
8mWfF6c5yt0+Qape6QOQEpIHWPuYxfukufjBd7yr+oPdp9DGBfgB8T6G9JDTBY5yf7Xscys+ewwD
YTNkrcOeDL7Pt7Ixn8xoxxynB1TIfpFV6NkULQqV6DLjhjP7Xdfvt165339svwmX/U7E4p02i/d7
Utbaw2IA3J0A0uosnAOI0DZ57vYrttsvW7Zfu/g3YfcJarSYX+x0CKsA1/OEjzkWMm7Y+dAarYDA
zMtHruCciZU+xxsaP2K14SMWcpmstKGPj4T3FcXf4DtYpTkugha7OHNs+yifShPrF4Z/bq0gcoPq
ytHgaXMlzxAEiOS13XuYfTU0H73NyXOlYQv6ipOPgQux+U/RN2hgVCM4pmpsOTz4HTnYiM4nB0lp
D3Dm7F04oYM+QdFDojPs4mwrM5yd7W66Uj0E9cawcquaMDiaNVhOXd3vCWMXHvBS5A3WzxSih8V5
8OLus2d5d4Pg45nPkfjhNP3YGf5/uST+mjnDydgboaCakx2j3j3pn2+l6k+NUOLKt4osP26H/68D
gV/ZdoKi4r8XJn95OsDfhMn+1b+FAgS7dliCAAAW/s/9S4Dq0CwIBQCy/xAgvysT4Aow/rGbKKR4
WCAcrT/wdkAJ2GSEByNEIe7iCCDeP/GzfmiPn6QCIgHsscHZ5BMAfUgndinx0/VtkZxG0unDqrHy
KjUoeh/72mhUFeeez6ljicvXCMMBoPCJwovGbdcjrOzmF1R9x2csTwG/XhEgOVhHUcOOKUkaqSp4
q30kjikcluUyiwkeSGmSGaMyxrlfHD6Sb0m8YLfFNqxP2Nxprhlo6mMb+vFpmBdxg3c8tg8gAywL
Qm1y4R2n90lJwTU3tZ0f2No37pAssSokBnEKFY5FplmADcYHbTZEEs1O9sghZAJGHQ5W5Sp6W2Ma
6jLi9/yxnOp5TKXYj/pxnCVNO5yviJxn/hhxrAmTOsA+g4VJlJhKj1bXFalHJLxy1VVqxq6852Xf
44qHTf0Za8PmT7bbz/6orcuvYJCHb3Pll+eVzPIS+M2UCTABubYuPmNL9fQgYDKE2dRt1qZrDZY6
ksxcJW0331Ene+BxGNCDtAR15x1B5wbDVVOiL/BQYReISZmixOaBK92JjVjvlzao+pEcttGowDAM
bMnWofQ+dHjM8BkxDq6deEQTC8uGxFdSRvEtR+sfRVXbPfUkHrOqV/MJ4KGssSmk51jHYXXM6yPu
zCTJVNCMjy0Qwu9Y7jOEN40n/4e880iS3Ei77VbeBkAD4JBTIHREalk1gWWWgHZo4Vj9O8hiVxfZ
Rppx+nNIESkiEe6fuPfc4Vtq+k4a1MYSodzW8u4GjumIVd6ZEWyY/hXL/+UihKbtKVlxLxbzzLQ0
1cf+VOfTfJulU7lN51hCfq77/lEkruhpQCOJ+lHqj2qI2A0kalyK97TJvS9G6xQv/C7+t2oamFk6
6GLkvskmOkpQz+hCumhwgT5xE/a7LonFd8X66tFvPPVYabNqg9bjaN8VsWl726WJUxT9RWXeZSjM
BkqKBaGo2xXu15yVTLLTKPKexsnsYIl0tvPg5hbf1racsUFrtqTdpq0MFslJ5PTP3Wgk1LrVOMmQ
/jSaEZuV+i0iF6cIBxSj416iSHmZIpPKjR/gFc8dCrOIQYP85PVV0exYz9owGuXCtiYy5vaklO3g
/gRs4yPGNyP4gk0VtVsrH7xpI5vKO8vGGekvjKSwAqyiaOcbs4rv+iSJbimBmbiOsTPH4DBy7Zan
s2Wka6ZaBhUvYx5ddLPLUMIQQBJ9+9qqZf2il8q5zbLZ7vCpTspc11ZQAyiP5M1kWP3VpLWl2OH0
6p6sWDEjBEjlhz308V3cFOXZVIAiA731zN1QFNr3rojy+6kutDuMrNABykU3nriO1VFHcbGHs1TH
gcev4GzGTrn4Gfo4v9GXwX8ZEiu3NsYwUZL2BuS8jcEbz+i89KsxhC9j5w/JpOZq30a+dz1XOkL9
do4PdmPFHn2FN8+h5SxygOW4tDpIMCq1wMssuI4YCrsqHGs7fjU+zLpp9mHcFXUx7eWs/OmYm6z0
wszy5HWeduPtx9Xxb7glV5TuX9+SwTc5fPtLdd762h93pP8bO00aVsAULgjaX9R57m+2QF63KvAQ
l1mO99/uHRCB7Rmg86wVnQukl//0e/fu/GZZ7NJXSr9romJnG/QPAL0GYr4/tdOMGR3o4KgHkWub
6w/+6x2JdyFvrVIH8l4M/b4c2/QM6hQRqeg14J+iH7xqq8VCEzsfFG0XuppIgDhCeQ5RU5f1JUmG
/L6PZfcyM6mQm0LWcffodrb/Nlr+uMe13gHD9zUY/kKfs+g4wZxKAimUxDhRalV2gEkQD0FZYMH0
rbqQhzqTJXgzbR2+bzRd+tGRzavmUqYWlfje2V1nsc6po2PiqeGAwkTYZ9U3+RbdMvUwK6AAjVKt
Tq5fxK8JNmn9pCxL1UHWRJN5tA0nWi4ITxIaqSK3u2QXt5Z/RNiLvrtzF/RKM6SkoMrAM6FfjXDh
6n58ROZYCvbLDZSegn6Z4VsxC8Q3nnjn5GsZ6fnZK7pzT2eFIcZbrW9G4wGJfuqeJyD/0+0s1Or+
brPqe6/1rH1qSze4xVIPdwuMYc55DawVLtEyucdLm7I4rxY3jEGoRBtHpnaO17zsxFGgIH+IumWM
HwRCnOs5c41yk6vEek7t2A4dxOETCgWf1lLkogmlK6FzT0vcsGGqjfs44o3Ytn6tKxYWvWuG6Kq8
c5+1SRN0DFtegBU1RDQIUAAQ313EXd+UJ1D7RFlpuMxE7VxsPc2GkZzhBWeQrSXpQ8+9+l2MfJVt
kejjFIjIGeCcVjWPjaV0bMOUWVu/F4u4GZFUHkwt9wLfzhsQA3F+a1oR3CYvbxhaWsJQoTDwqOZV
7F/K2dLUpouSDIqujNUnrS9jhJ5dkd93RTk/D52m37d1k733ZpR+JbvCZ3qaVNZzlXauYE6lj7s0
K6KbyY2yk60jVyxa6G5eBN0pcJj6HiOZLzRhpqEQrddzk4U2pdC5K7H37122k+7Oxuj+LLk0wqp3
gGIV/qw2tTsPONryJAEjNRaFvUtgmNzWmNM/KZfpzZNXxcylF8ixe9Fq9CUCI+KpK7N42jSl56iA
GR/QrjhSDI/comlfekzpGJ0Y8DJy96JsucjecbrNkLQvmNdkv8dAkHxi1pu9oWof932uOUilVFT/
C8axGH4c3/9bf1GAGOZPYYir1vrnK3+c5cZfUlfXND9o68xoSQW2LJJlf+13WKpzirNSJ8WKj+HP
s5x+B+8vY0yYRfBqUGr9g6Oca+DPRzlrUnwGCL2Jhgbh/qd2x2DBKPzWOfZ92skQKobxaZARlAXK
+faapAompWWTLhpjKgIthsIQwKpyD3WkbskxZFxSRCHHC1gQ/0PwCO7EnTeaO3L6x2liX8+matjc
idvBmspnFEATgqmI1clSd15IRVc/5lXRXYHsiKMV4S7uYB3Y7I2WxM9vZszzD+OHWrNotXm5Wsoa
Kqw/rhrGD21n8aHzVEPR7pxh0Q5pU7vVxVt1oRPtjkdIB7ksgG0YXR2SetI3BWgV98imJLkM5my7
e3MZKcO9HtnLVVvNamKbsSpU59GN3uvRNo9tFQ9bQ3pDDCX2P+hEf0hTb6u4pgNE9fN+bthy8dYB
HMilkzJ8Q8YJs1CLHnLiNm74k3av4+CijvqgLaZ5Or/WmqtuGLehJXC95IUdexptIlHYn6NET45G
WuRfhyZJ3xuj13b9uFJeEUefP5iMmWYndx7T1ThcaJ1RDUP9VheIjlcQVJrPiR1rDJTcVF40ZBEB
zJGypEFzuTrzxc7KHar13NhF2E+QdoEh/QA6DimErhCSmXsP9S9aWIJrcq8nsvys6WjJUC3ze07M
pMXU23u7Z+UTpImyDuiug7QEFa6nef5kZnlxzrSabRgmrP7CL1jcIt7FybIArMUMmZTsOP3FOnaF
XV8p/AC7X0mRc97zMOZOVl61ZYpRhwEj0MgJC3zM7VKRFLPoEwRwD1y2bd8XhsHKucAG47XJfHAQ
L3/7oEraQzWEUZzWlxrtt8AKN4yHFpsBu08brHjS8+4w/qT/RB++NeFNnOVkSAid2XDR63LexBbD
Nr2q8kNkxsVDpGU4xkAKatd5UnePQlb0/A3eaM+OoSzEJc1sUTH9rv2pm4L/oisRAGZnxl4TQDYw
kmazaAENt7vVVc7dR4O9023RfRMIVlkIGvkrunj9W2ZZQ3vV4/TB4mR0FizQsZhxLDzqkzN2ZOlo
yjlj0mh2H8BLivz8pEYrDts6918ja0xCURQuqgmbhriEWw5kAIoo8MO3mUioIO6S9KYxVLErcrO9
idmm7mYLHcWfgZnTXILtyF15KNvO3mIxAs2ZJs11bbnDFfuBBQxH/8Bfe7mnQ83xARYtDDtUiR9o
TZl0PvIyM76iAsZqsTI2HSmnW2RD1eW/nE09HtW3aS6Ax85w1LiT4/Oikviuq9wa47lrXn7Bb9Ld
N4cGnPC2yGS90VskKAtIquMHkXORACRBm0w7esskJXypMx+X2aE3BmyF4sdgc45H4mKknv0Ecqi+
yh3lb6Er2y+j6aCMdJb+gPYeP1XU509usjS8LEkuJLvQp046egtblHf/5XlW+A8PFW91GOPyPzhV
Ht9wtq85K8Uwhjnlf+AObvzS+l57GBdt3LhSWXeWktMuGV3/plosRBCRaSwP2Wjk2wah4F58kEB7
U4+e0hpoVUtXtmt4XPbWlMW7YYnzoyhj7WS2M355pBB7qar6DoW7FRr0vCfL650bhCXVfmWIIhst
dxHGaukBmyYTYmqvlsEsL16aLHuGzg2o4cTA9EfJC0+phoXjZVvXYibtamytG7cmgWgZ+FBqdKKB
KzswngppqAd3CaRBHm+H1G/3phOpvaYh0hrw0u96LcK9p/Xu/LXAN3+JjcK84rFoN3Jx6t3UdSUM
Y6l1RijHzD2XaFUQbzgY76/TySjdTWXHURug/x815BSW8W67c3nMZJr7R6DxdvpsNGy/hqhqvBBC
9Li1h0HsGzioWBfm7mIlpnfUR7VcRnueqsfZ1ZCDQ0wuHBhaMVAg5OQoyNinxv1DnFjV19KI+jvm
D8X90JONsJG93rD1pjgkTwHwTY57pR6nw0LHA6SARdGbl3neFbE3DACR1n9zRgydIcT7eLxO84SV
m587CTMIhDyh34oOzLIf4TFqamlwDbP449OtRad27hiDWIKUrIDB1GIza8op+yGQik8jQut2B9+o
zEFj+r17QF0fv1XuPL7zW/kGVf7gV8HCruBmZJF/ngmLPuD28pCOphBuMleUrwaKlNAca+C3QlnJ
u47xAWXGwDqBLaLm3UNfhg6VsDQSI3aJDQTH1g0iS5f5zncghnllpteXuY6LTbV41mYiseqRKQwp
DenYedG26t3qLSrtCDBAE5ND4DruSZpCRoE+JfkAH6CEJ1LQ5pmTpQ6sDrUXqqIc8NqUPE/oyl5M
yDy3o6T5TLJl3hLgNt+QfoGEenDquxi7YdDD53HPgJKKS9Z3+RFyHpen0vsnPc+H01zL7Bn81fIe
L3pxrKu+Jxnm//4wYy1h2QT93SgjbKuu+3/36fit/d+Bxs/X/2ecgZUVGQILcaRFSPipZn8oWN3f
mCRAVKQAth3LsleYzO9iBHwA7OyZdDAKgYnI0P9nCUxF7aHdZ0yPMZ9a2PlHZkMW83+ugV1X59DF
AsDiweRr/3GcYZYjNWeE9FKXzXOReczRCrO/6aqqutFIukMgB8Ojd5fyW6XDz5ccCqEeLelnzFfs
DCfYFVfEfmmf8zmJDtxKw3dpiOn7MrrGQ4sc4zDWRbfJMdI88jRXzBdUdO3I0Z5obBP4rfxg3ZUD
YHtnST1hgAAytj98APQx25ZLOCzEFm2Qc1daMHH/v3lEXj0j2ivQrbty2RXaEItT4vb48ybw1J+I
ErBSZu1d8Vg7NbvDqBXHNRJvUxPada0p/XvCu3/rkeKyGRPpP6eDPR10F+7fqKsbafChn13npUNG
dV3ZXh0khme/ugxZzzBPV6GuU2e05xNzCLe1W9aj7vBVOEPbvC4GeLdPla0EVicPHsjmV1R/pHvp
G+FgUeDCutphYjbg27UtFPNapO3hB7i/6FsVbzhWR7btrfDNsGU15KFkTLRog31EKuJHGomFUoyx
AAjPpXTAnEg73H+0xlkUOydbSqPYQS1m0w0rRk2PWj55/k3OY7lbFKrrsPBbNW58OckFts4QnT2G
CnngNEBnQtfOeytcSBjDrq+J6uCsTX3kshkaCyZOuPkjFLLrdOumj0la2aA4Tm98CMV7s+mnT9Ip
smOK6XIj7Kk4ZlW/HP3E0/dMqS1uO48VvpvG564lPhHyTHOm0kQiFTf1aSBpZqPUYodta7VP7jx7
B7DVSFfwnJxL14luEoQa2zTX08dmje4bZiTY6AVCCaQx8SeEeVGvHYg0khC/beTD0OsDacrya9fV
2V1etpkdpNyKcYhZdWadDIssZFPvv/oos33wQTU0apqlNjmxz+7vYzHMT3O68O0mb0HzqhUmdjvd
Bn80zjQgu0bO8a1j25gck7nKtzjLeaPkMLJg7ugH+MxABg313LG/oy/Pb7K0loeqL+RDbPlZFCj4
1VcuQsdyDWKKywCWC7MgrzGNvW9j3AwtO65udS7Gq44NhRf2oqpb7t8Om5uoGpMmxVsbxWwqcRDD
vkbiUJG1IwGXFchkWu9eY1Byy1ulHucM/3nQ9EsELmMlL+gRJeESoyFGhlEVISRHrdguRa5j5bBN
nlSyUlGzknJKBa8soOs7fQVFxHqdy5DhXI5qUYtiilaRk85XqArCoxktOmpgS15b3dQ/2pHQqB5S
zwxE7I47tbjDqnVd+Fyl6WAcfKIhX41EVq//92+l3xfR617+r0fs2/dKqvR/r6RfXvzjUvJ+s2AN
AEZjFe26H+k1Py8lpOEGM3RurFUzxnT7550EIYY/K/9ytaeDz/x5J9ncSQC8+Fq4KoTu2+4/mcsw
6P/zncTwn0uJ74N9w/kxgv9lDe1wjrNybDd1qn2fBjGFrSzS58RM9F1ncfInK3NLeiK50KhkxGDx
cVGiqbkNxn5gp8onaTQmeWDvN9+U0t2XNZCRiCAVRDqlHhr1tBwmCI37co0aayGFTNKGYWbXycXX
yJWpZKkHoCxXRFLkPy2iGDelDsTUBS6It2r2G0a7uBCU3ug7NZNDZYM9C1uEZtdV6Q/XAjnWTnAJ
hmWnD2TX4t7euSoTW4OG7wk5UnzWcSLtNd2g8FN8v1Es44FBBqNZ12oCgRAkJNwKjCbDUPaeNqlo
BG3sRj01Hgq8YTgJcmeP71o/+3ZUHierHo6RK5Y9/vWOvS1YyIiw3S850VnvBGqMG8w2PuFVlge6
1bc/I86acUVp2ibHbc4+03dRtU7yKsXufacLHVu7jTV+cSp5X4NsRJ01x1u3R7Yz2Re3GSvONxyr
bm3tSCC9LT2tQaAD/GuJtc9Z6my1lAOrIdQzMEjOcPjFukS8G6mPwthjpG3YFpTNQmgHYDgxeZxw
XAmWVYEjkR6RFaBtvNIBwOroFwGQPawG371iOvDuJdU7wUkIl3G6RTohekszo6XO3DzI0hgS+4J5
F6v/DSkkLOmnnHe2hOBsL1Mf2LVJe4enMEAHdILZrsJIqjJs+9QGBaBlO6f2vjm58ZwV5cOyMMZP
BmOnTS6jB8PaO52u7VotuUS6YgTmwIvz3OPQT9et64xbUIafsbO/9sKJrkg6vc+wt4F+IT9sNJEF
VKAOhFXu7baun+c+vnGjRicIWbxPVvLJ7sUn+Cz3JYsy8CgUPkSoDQfhwEwosE+HjTu92mreLRUQ
X1XR9PSlUrgi7NeKxf4xS4G9xBO3lOZ4qJL694WidmcSPoPqrNDPKQ/uueZS+lqxLtiJyYgOyzgZ
u9G06o3IkGglooVqbQ7gpZku7BZqtLAsy+wO6K1/z5K9gzjDf+UamD85GSw7k1sv7FC1iwCu33AC
JxipjTea3qW1KmTSH5sJEqXBRvCDL1uxbi3MdX8RrZsMse40inQyr5eWZVlYIwG4X1AnhBEy31Nj
oezyVLPA7lZZfx74HNqrsE0jJqSx40fL760iSBxwNNlSRy/ZMAEbVrFlHNuk/OhHzSnQRC32rAzb
J+aozqWLXB2tuu24WAOHbr5qhYi3XWYPFwsf0kHOWXoaGie7Y8kkaBarSDtyqPoBroHl1qe3vFZM
/XZ+zeyUqEICqX1Slc70zPqmMsbxvVlRer2abyuWWGdwVyoPDT4khzhN5y2RnOl1uQL56LP7rQ2j
r/2g9eUf5L74g+KnnHx64KiYHljLL4dmZf6JEvofgjPtMKxEQKyl+RbZwHyqVl5gtpIDVaZ9+fdc
n/RRf3N95sjc/vr25LU/bk+s2PBFDPYTNOYMjfBi/zQlIsdiw+zYwsKWSrbaz+uTDbVhmKBNTbIQ
HBR23Ky/b6jd30xso+u+Q9g2lyfd3j9Ya0Dy/5/rE+cj8ncfNpswEZ/8saXruDJLa/BDXFsKIDvn
cSYw8gVGL+Q2wmcpA903sSKbCvWDcp2BvJe6O7amo28M0ffvI0UzkZJgOvSmNt+9ePw2oUuFN2rC
finQyH5XZuPt9CUVV8AfnzSna7GuoM/h4uWcZjcxvDmDbQDdbNSruxS6t6FQ/ZwPMBfCIbbB1Iw1
dJlk0fYA0cQlJntoqzuKEbgy4F5OoCz2HptEyKp69Eq6iEOmBvUraU2oolBJcvJA2lrOFhSKJYmb
FT540+ZEOHdLmyPcHgGnLV/Hzvg6lMMUdv1sHaaRY0avGdZTWnPHEmWzrYU+hchC2PMCdXvO8lpc
KyfVLotPdGSQS7TsbZrbpD9pMIuVo7ENH7/iayc2qOfgISm+dq56t5e7crYbxoeadsP2seRKsfr0
xNYZDXfcvHUUtltU3iPzn8E6RnbVfSKlrPssZ89FalOqDZJV6gutc++8ROufSuY56Jbl9DibvUsW
zpoOOdcaXvsmJhto6goz0EwdzA6pUccRmc0no58NLsAcUffgkDg1WGXL5l7rrzDItYAxi97Y0hfq
+8SAdsK2i21xYZ4Ec+W9PtSf+Z98Gt522MSxKRlYqfK6oqL4FLWdt2kGvEqd02mnuS8/z5XX5QzP
i6Lc1Rqz9dHUmVm5Gn/wuDY3Xmu4V1VRYQJMwE4v4F/wvGWthzLMrzO6KOoXFhno5kHzG3dFwswj
qLiADnmbGLhD8+w5N8GJbeJExagacH1HZd95IL1L9ybLrVex9PhnE+i3Skvda6dqMN/XbfpUupk8
R37+KTLb6ZT6uJgCHI7TS0M8+772CbX7F4y8/tMfICz9m9NRDvHw16cjr/1xOrq/MdDi8FkPRo45
Nrn/OR2d36jnYVu5ECzY3dq/nI7QnXW2Vqj+6Dw+AjV/no72bwDsUfXQEWDzNmkH/tHpuH77P9ph
4FwiyoOv5TDy+rEU/qW5kHnTa5PfbhrItjsWK+Y14T3LLcQNP7DWmx1dJpf8uN73WIzT02TYy8Ez
0vGidf66FTXnK0kIA+323BPjwUXgXBzqPoWbk+qi+yg0lrXmGI0YoyQ6kujF0G1G6o1GeQLoZ4h3
bK+oXcq1jPE/Kpp2LW60tcxhIOeG1Vr6qI8qiBn+W19w/MneJAskWc20u6jyOdM7eEX3IM6IneJ8
IUTadWBqxBb6T5Q6G093l6OKrG8VC4fTCIv2fqCS2TfIc04VnAvQL2l2X7aLszHYAT3EBD0iiyv1
L3EhpmOR6dMdtOpUA/IURw/ah4TF7Hz3yZsc77EWuX70VolLsopdUFiyuS6bzmf63IltTEhZA0Gx
rfYavoivzWJ4j5MAzM6ApTuQPmIciylSx8730tcp18QVEwX3mc1LdTO4eEMwkWfelQfyfec0rdil
ohG7xkOdU5WESWX1YjyhDbXPGFPlDoNRtTc4QLcNaZq360zsADezO+GZrval6WqHQqFTLMwyftB7
fMJS4evB717uZINq2cjNbFt6ZndYZT4bYwaKv2RIcKJ2KpHoZkS1RcLZyHYmySrl641sFm+41nmF
DwKYL9VetKSh0crV/Kxwen+pjFbs+xhbqchT+81YWRqpB1VjWPka7UrayPXRPrk29I1y5XAQBgWS
Y1zpHJNXktPSVfgH9camfs+jzUQY9LZQfvFaF5l5TGmWw6pO7d1QgfdwxtEiUwQTz/IBCPFTYCtq
hBrise4O6qk0t3ggMNHbVjACGcG7bn3JargjiVb2DgE0srupVy5J8YEo8XhQn7q+sV7NlWBidYlx
6FaqSZPDN2GfUiWBWKkn48o/qfN83io99o9YtPrNKIruQlYMjoYVoNKtKJV8AariffBV9BlPBQgI
55H0A8lj0Y/WZlnZ0azJ7+wPnPSykqUN08m3rtTn285J6zBZCdSqTZBsYm6pyQaDUB2vrGq51tvW
Wnmzp9XPbVlJew/pzdl6a3n+76mF/1bfs6/K979Ra/LaH6c9Oh7PdtehAarMlYvIPfBjvYFWh80H
sm4T4y92yl8VPmAWqYU9yBk+8IhfeP3+b5zIfxwy/YNS2PRWMeYvhgaCJz3dR+TDJo+rCKvEH0th
wHRj3tIeYbNnb13VFCZNmuxMY+72XaOvtndUGd+l6crrCBvC0VXC2o3uiJTSjFS7X+bFfqnhWFzX
3dx8KqKmObgdnr/cQMYxRhmRP9Loxz1Md23bZKOiAuU851YYaevzFvsf+Rk59vaUfwZ7wKA1c0+i
dIcvEcfrvq5QJnTkSO5t5ZRfiV5laW5FNNNlXWeA2UiKVysDjSXpUIRe38PrG7JXdkNPnVE+Fwk6
h6FgldtQzo2HZF3pqXW5h9hy3lRDAxTX54fVFuJLetjcgVKwENvCDQjeIdZIaW+dVno7spPnh7EC
yA67pyelszL9bbKuEq0a+pot/RP61K8eaTehtUxOyITaRoUpX2HrPaoUGz6IyibM+7YMtNh/9jxN
bRkppRv0q3WIrU/ul0Ld4Tl4Rt6F/V7Bvctt7312phK1Zku5m/Sh3XvG1osbf8/wTxF+MGYHjbF+
iO3LYcGPcQT+eRqWkYmFzDMuZmVZwCWQJqnS95481OSbdHJ65t+Y6ZvYXp7HCgg/W9L8ufLr+i3V
CQtl+G5o2EG65Fr/2M/GRCY8AiWGKJRqw2ZQUJQDiQxgU82MDBazldt+tDNM5UBaz3ak5Y/zzJxi
sAf1xWSito3mFXNlr5rUbPT8u2m23HDClU9UWE9MUTYPW5jt3bGDF7RNOyp11Yw+FDsML040ZyEn
qfO1bxn8I11Eqj5F62STkOK8wVojkrNmaQUztqm1WB6lThhnhM5XUtgPuds5G31S2kkYbXqChGk8
oR0GQ7e0iwxM5cQHdkDmswLRdS3JAiLgKuPOJwxoMO80oAY4YVE/AwFkJ+OC5ZqL8hYqRXlyRwM+
Ev/GtRKuJYzrIARaBGGLQ184jv2+yEaSC9LRVsFgetphyRbALr2RLBbvmps/LaRq7rzSnFAySZOP
YRO3R0KA+0PL2x82RRc9FIs3XOvDZN0bgDv2taPqg2TmOAaWk1hf53bWi9DoeE0/DcMBcnl9WQZF
ZoxuUPU70I/30mdsWchEEFgUN9NVn2XRhQUkpGo1t8e0UGo/sDTacg/RHk2j5e7yUhwiLWm3rGpX
6iKhTNuaMUCAPJWGg8ygjyHrMO2TEQ0FiY3V9IbuavgqfUGPmWOHIOzTv0xZ2jHYI+Q49ERf3VLz
ulhjKykfU5n1VQCEZqrDHv/yjUNn9rZ2QUTNQgQMY2HErKOw6G1nWMkPfbQm7xQOF7+suLIjCIbb
Cpz1lp1lf7YX39sUgxbf9NHs7lshzVPbJdamKq1plxJu/jJkSj7qWQuGhalYG1izSradFYH2qNAk
M65C/BaanZF8gW/VURMy2wuKmo/ikNvzu+aV9SrqS+tN7+gsKilCyGSjyRfy4OBM3NTJ4up7kBbF
vbQXxCaiqEMJMufsmHbyIEhxum8KY0rRyvvW5xxvShJkhX1dO0l2scguY73YFrdpgw+lIaqLzGQu
k3Tzr7mp15vzr/uyUxq/TW9/2ZitL/79qtZ/QzMA8lhAI2Ru5f+8qplNmdAQGFcB2LJMe/U8/L71
wXyIzsCmaeOjzWW+yhd+H1txwdNKmWQ/YrtYLRn/pC8jceqPV/WKI6SGM2kdbfQQrKX+dFVX45gP
U3bsppKUGT+mo49Ijf3aFVqM+ttgRJQVU3lxTA1ge+6PX7kMwPhE2eh/X2azvY9GwImBMDuitByB
/6HRzaesn/Di6x3zH4qY5Fg1WryDBtQpOPpZpzbmwAKThAqdSFwG97ANE7jkCFsLT3suHGb7oQIP
DChwoUvoa3/5pMeF/t01e6cPx9wXKMAazmIJ1GCbI7ti5N6Zfej44EcXz7AeQC1yJk51032Xessh
WXeMgvFYjvcD23jS8LpsxC8/pBmDJdcislEaVbp14xZj8CLT4mmYS0TGnqi9r6PP2UpgdH2fC50v
lqhpYem71F/8eUqjJ2MUc7eb+9mzHlQmq7dJTfI8oqI1yQ0RhAMVvf+gQd66QBs2PbxpsUECLjBB
0nlsu1Dn1pqJKRm0Tn8nLxhWDmrnZ+4awtRLsnr58yBweDNh1uwao+m2w+CXlFKWwXhFg9VzYkxm
fnFb0Z9WfXCzWcZ6yI8YA1P7qh6FdWsj8tsi7J9DWA/FE+dVfRuBgsA4mBaVETgzk8dN6XUtrjTw
DDaBZ6esas0vTpVaL5peUngBscxor0mNtzYxitc3ZBKwj6p4incJp83NYOXtrWc77EVsv7xHwljd
yFjzvjiTsJ6QaxIP3g3WmTOz3Or1CCJ+QQzwHENB445iEXjRCdx7tG2WC0FrJl4Ihd88lf7kPMyl
0RioNz2Q2kZmjyeNUCJCxbAvWFtyAVCF6QuGTKYKBjKNvrTF0ekS/dHKGv+JxotlVdCqhjgy12ox
NuosROUGqEB9RSnUq4tudfF5ipMEpvEgB21XuL1L2QNIA9bFB3RZH6R2L/OBGjaR8bE2rZkkCwRk
G8ss/W/57MpLj9zgbeAtExiAkC0Tr+i4IzbDTtLEEpgJ4SyfYux5dULQZx837ZU9ZnF5FCTlLGEu
iVbj2YRoWSwpf7syIlInJSXqFBWzRDDUGVdztioi0P1mK7VqiT81JpPSLC6e0mjpnjlj1mgsstV2
Ku7yQ2wM47lsymQ7TxFporZjMLFuY1GA9K+jDL5mpV4VXvynhuTZJx5Iy9pDfKvZlcZN9zw1ac/4
hNkwgfUytnfgrqdrgdD8q+3n/l5TkCYD3y3F1pmM7CkxC8q2Ie27N9/NoK2kmTPcIDm2D70LwU0z
Rmfn6pp7ynVlvZQ4gk5tRWrRmMdgnzRV3o4i9m7mqshuBiQ3eTibANjzIrJCpEjRJzezxpeBiOdd
a+CLDsZ6iu64RCe1IWhPn89porkXK84Hqgslzo4LlEvmDIMDI8mMy5yOWRNYXuG8AMimZYiy3L5a
ZDNfoKJMuL2Gkkk7sNYoYPYDus/rCkKiltj+Os/UuY7FzDeI6Co2bplp495OdOeOHl4bOBUlSVRj
K7AbgUq7w702ii0tBZAM/GTOdx857tuSqwIhadT+f/LObDluI+22r3JeAA4khkzgtuZicZ5E8gZB
iRTmMTE//b9Qstx2d9sRPpftvuh2h0WpSAGZ37D32s8akssF/ghwHIacloBYITuCwkr+8Kgph4s0
zNpN4bgL2zQer6NYyee4gI40O5l76HFNuXhrMw63UJhRwltqNHveXQ7nopvpYchMG7dKAfgI6FPo
6G1odkZQ+ydXwqpflZDOnrQbQ39S2nGNbWsTu4UfK1O4P0MfVi281UV/gtDhNlKjtXRMXvjc8qkw
y3ltcRK8CfyCUoXhljz7ivcodpjoj5OW30Jet4QkCbjaYpIWiWGYPB+MApzXKqud+G6csoj8WAgO
/KRCCO+bslTOh8bAvwIqXUzHogKDvR7xrkuST4n+XcWpjXbzH1O6LJabPy9ddp8fn8179v/W71Xc
8r+Pn6TptmUzUbIg/Gmn38U3LL/TzwEzAwXKGFSaPh5crvKfIwdoocqDYAH3k0mxsBYx4691jP/L
orXEtMl4Ab6y8vjtfq1jFjGMckkycpYUo0XX8jdGDs5/Lt9Y5DkLlPS8f5P8OX+wh1auE/pJsfBm
EvHm1LDv0d2LPsEHXaTZ3uHpaS9UaRsfHs51YkPNlPly0uMV3dS15X+FJYSBIori6SmAS+YT9aO6
y853q/bQ1UgX73hBCHAY+0BHq7Fr+3ALPIBzlwjb6NkK5cRiPAZkBBjpdrTc5iUlPNneF9ECE3TD
Ak/HLCx4KNNlF1mU4WuvYzO0GuDUNWsifqa0wQlNHnZwjsbuDQa5KOkYyzXraYDxm/x/POL/m/nt
GI9dqFt/9Rqc3j+64r9U8L996Y/n3luyLHm6WR8DATMpA//13PNsY6dj3KbYqhDU9dtzf/bZIbL1
l+B3Fh7LJ/n1ufd/WVTEFL1sQSSvDJrnv/Hg22KZpf1u1oYmmddO0CbQMIDqXSzYv3/yLYMyh06c
ilCEtzMD4DfE0Gwo9egVAaMpiFLoO1qnvEM9Mt9pw86SVVsX8D3DvKup7li3r0e3y5EL5QURE3Vk
OHfSyKaOBzTNPwXpsLDCTPrOde7nPRBm0LYl7oi2fWjMRvvrdByjB1+2/YXXer19pfvOdW5m7Lw5
GlsM2ziaI+oGhhhPbdX5L0RXq2BlCwO6Oa4BcCaRzvQBFGnzPSnjMdpYoWlHO+lmFF1Yy6gRRTOo
l57Vc73WSlfZWtlNMO7GmtCF1YiJB1wuVXmESNipHvyon9/V0pysTT3ZxnF2QqJYzG6+nPOkIWol
i1AvVWJDdl99wvInnocqJK0iQjGwaofUU4fEjuJoZWQjZIuRiKvqRAxD8TCTqEVEkxEToTAD5WIu
ZZPpELuz91yNXYjhVSvMQENr3PVmOu0U/vQvGTLNI0htxFGDW5tHwysE4URtdOPIQH2PG4gljlt4
4oD7xfjajJXaIgWqtyhxsPuicDE/qE3BxxME0t3WloFbQ8a2Z24do6FVquxRfvawEjU+Hm881qUa
vlf854toqPZwWuhmk+ZF/pSOEgRkPaujlabZm+781kdgsMi1iN1WN2kBWCWvnPJ9YbeQ30YJ7G2A
i9QFRY7pXMROqD412rUarexCuCoRN6Ub1N2Bj+y6Tb4NxMgQ6QFP9DqeFOItp3KqF76CIVBCdFw5
tLDF2qYXqAGq8XvVeP4xzfoq3LCttx57aLm3RDzoZoeGicqXVGywMr2AmNlKF5mhVUfpPvHluJug
HbOGyMyDm7eTXhGmzbPKCFwylMzpMHH/JY8Ma+DDRkk67Fwz6u+KJJkxVFuJ8WYxLr1g2kqim5tO
YlUt9BsGM2pB5+v9EhN6GTLteQgWXg5Adus1NmLxafkI6lfDGa2DbWy8yM7AnQz6yG2YYQsBOO1t
xQB/2s3NgCnjwuupG9k9TRSriByGJemZidA75AJYIAOPO82Byc+rNN0yZ2KH5pstLjbEkuL7GVQ/
WgaJCBmNg6muRinq59FAru4ZyWL18Ts6VttZwrzqJpaXE0Nlxo0aZNl2cPPipvbK+FJ0YAkBFbgv
pNtH7wMaAGCnZWs9a7dyvgzac+6LuifGLULdf4PL085W/hirz6Zy60V/XiDVJ+aZ//abtL3u89py
99M4OZA92tAItilj8mSVm1Z8byRJfSTJxnpwdUYb2RFUDaAokHesWztnA6zVd9fdYIz3VWB07spt
E//OBnaCZdeb9bU/++Nm7OeZ+t72EIzxcQgFj2V5rxtl5WtEmnraBT49Td16YbPF1Zlem6CYH83I
pL1KUg8+aUZEPfwUKtt70cnhgEivFGs0L4TXKTu6DfvSWRmTX5+K0WK/VmhZfwvDQr4YTiSttQO9
8J0Zfom7EJIYJkSP3HlWkHW81pWsd0x0HMSBzH7tfvSaNT8r+WJ6KfvjkmEk6QNGesAPGe+qQllX
pmqratUvKDIsgAwvV3KGo4qroRVfyBwfnlwWLF8KftjHKOi6mzp1hLj0c7KntmSxiCtTJog/0haD
5o70PDKlelGDYwzITnc3JS7DS5uhBlGpkjijtUj9tLssnVnHSGyHtNhmutAv+KzLWylRnNAmGMq4
R1hU79uJenAzckSB8Iefc9nOojbu8lKXM1L/rK23HjPO7jCUjgx3dMZjuCENKcYK5lkRhPC87b/X
rhFGl4pUO7GP2AxlWx4peagLLYZ/DuvM/kvr0+m91fF/K1Z+1ZAsX/2jXKG8WJxPeGgZOFrU6tQD
PzaDuJtcG7m4hzbEkVTp1Mj/GjfiFbew6fJ4/ro0/DluFEwpKW2WwSV+JY+t4d8oVzCy/Hu5ItlW
gh8AmsY4D6/vH8sVsBOhI5lKa7+uScNeDn05A1FceaGM9iZAEbbjy/1gl+FMpnVWv0Tn6yMPneS6
P18qbMmSb1R/hs8DDn0dw99yBTXn6wh8B17H5Y5qz9dVd766snBWxjp38+qdRU1wW0EyvjGzOvke
pnX6Eft4XIa5cW58mZcIXmMWW2CybmILLjGkqAUDjwf4EyoWQGiZ8T2SN+CUNwEv/7tVhOrU0H9U
m67S9hMKHe+ei3Z+6OtJYedJZPoZVyYRhB0vjQSGjukr0S9gQBSs/RC4Mnq3IB1WTSsEDPxZOUuE
yfAFPDn50cJwg5McU5YVcy4xYZsNv3o96rF8tdQ0XY8ugxOWhqiSrTmSh9YgP9mbm+lAXIj63rWj
8RWgTPqRMA5+S1iV9qupcKHPkFQgXtsusO+KiYRTXDJJYa+ycnRIHmYHAtMlSw92M0RXoanxquBc
bixUjWbeXXRD5T7X/G3bq2SZN6HAK5988rNfq/NIKiiDbF4ZtdEe2RJTkeDoZdNiWfVlnLZsNLiy
yi/EeTDv8ssxyo96GYPpbubIzs/TMWy8BFhBp4okeKxRS6QUftdu2/NkjQ9kvSfLuI0CzP8Uywhu
SMP4KiPK6+gC2jTXs+dH3+dlYuelHX9mYGbeAP4l9Tj1SbATa8au6TPDeyZ+Yhn+FXBnvqk5Ed9y
O/bj60QIs/1qQ0i3GQli5iQqdUQlPw1pYC+jw2kmg9339cZuwupmlr7Bt62TyroXEisU2j14p5t5
bEHRNQG7MxVrInFXndu6sMTiMcgEAc6xaYm1l+XFuMX2PZI21lro7EkW7YO3GGQ2ikvRV9/Vwoyz
WO5dWwtHDlbuvCg3FcWwhxVBMsc6weZLOhQzTZOsR4Ze1sY9A+rMhVWXJ27ZkLU1V+FHD2oD65i3
AO7m1AmvKJvs27Dr8vzkLRy8NhgaYgtQg7RnTB6QmZFS20/Mx7IdYFow+IE+HzGSWSh73Zm3Z5vV
h2+Y/rfujOMrFzKfo2ZMhGYLvNOIPf82rLrkKqVE3yVnqJ+x8P3sRs5628Q1fYb0IAAOceIhRjen
O/wIIa9F5Y1wYUvySgkziv335IwTjBey4FibYFrPuEEEB6AHw9SbbqrJ9y5xU6mn6FwYZkk465Vh
pOZh6roKgSI1JGvMdF+5XV8cuqXGZOpOudnY2fCMez0km3spSImWtx7/MXMm+y99UafPr1//XNi9
fO2PK0v+wtrSRcoiKQEllKSfN5aNlAVJNchuZonEvdj/skWxILMc8DEsRkjPppP+V4PNgoz0GTpi
YbsAuLkO/86NhVTy328sRl0OH4tgMNO1uLP+eGMBdnFdTHmbgNoLpkFLB7oJzdq+6PXgPjKDBkaT
Zm74VZgZkyEW+83RrvyuW7kNtpOs1f1zPpgjWsEuqsNbMVoCBkWA4WkfKoP6MQKX/F2h74jpWRIP
0gvKinjTEiRxN/ee/Ym0LLyIOibPKy4GApPzmCSlln1TopPu3sqz4jj7Yf/K+jq9pfTFUj75aXRM
S9iKGzMBo7giyDr/VpFJVRGs0ZrhKikFgXuD6XYZTnxp4Lya7fYLjqxUb6zJ6fYmxsVhMweoKbZp
O9qwUwBwxSvK1SndpF7axvsBNQsmQyPkgFtAoznAtFjxTdWMxFZ2beDeKs2pefDw5c5vgWlJ3M3F
bD377LwxzMxliN5Hy0vA3vLSnsFFtCEwjbXKW++LM2XZu5M57Q6uQLdFWKkpmOugFI/YSWl1Isck
cga/LKkbUrTpVTyNS6xURTTWnPfFcerb2L8lPFK/Way931mM2bcY6yrJpJyR4m6cA7DRcVIX5YHP
O78ZRHTGO7QlMrkw+mD5vLqYQZznjc/SP7Wid6Xy6GU6Uwt1UbE1YPdY7VhPTMGunETZbRNk8eM6
bKClsYCBgyhqrvrQVvGpU+Hg7M0fyMQzPpHUSgfygW/G2dY6IxZBoYJb1HHkf2E6ldwMelLsCc9o
xrjmk629wRN7EgvF61Aq4zn2gH2gpM0fFR6Bk0Uf/10s4Ec2tVz2YdPlp24BQyZnRqS74CLVAo4k
6DVDJiic9mphHt80Z8ZkLyxaaK452JNiwVCyLyq/+AuakkY3eTBzmV0OgCDuQjSg22Qoxze0g8U6
NPLpqJg3nBzVBohqh46sNsN/gD3PpIRYmvAt1SkROnU0XeLBNx9taNl6o1kAr7pwBJnBe39NcTt9
xeKdX+KNDb7VmNbe2XAFp7IIxi9R6rcXBEn27nZUWfmZApK/ATCC0nJ2DPRPiMwpGzyYLdQf5PvU
OO108oKdwdkD7oZHmzGjugAdJI+TdER9FKjP1KZSmTvtJHQpJKgQiGLwZKjvIZoC5VnVWnQfZHaM
36STIRehuJxvHEh/H24jxYWoHOfBj8n2XAULmEgMk4svsgdQOmlvGRUjTbEXJNzYrIGo8o9srtGI
Nbj5Y8gUFCfKwmNgzlFLMErpcwmaoxPdoMaXl2WGXogltT/pExkj1U04B+kLdLvsha6Lw4EVc/3C
4xLtp2lS+6Lwy7s6TyL0JSxHUX+QNyvjMDXwLDGrX4mhxR84OIFboI8hqjcyYU31Y8LPcvTFI2Gk
6YbNvvhk8S3Z9EekubO6TSR/pYNdvqthNr/Ikhr12ERJ/eiboODqybXmp4FdbwehPjSjFZZuh6oZ
omzEnqjh/RsTJjU8wkZYHjwGWwtguJrjb0kj6ExzYH7ORze2XXYRpv2U3iqjw3fZdLId94WuYRoG
1dTjU5zGWR0yrKhyV5sz6fZZMhP1zeUdi2dtzla8D2uVMLyIY3d88vqk8FaF65L6QCpMU1+nYPrk
Aw9gfnLmab7QdhGKPTvrhElAqcd5F5hxaW5LJzXxo0CaqY42KHdkfJRWLVxjeA10I6rtGNHp8KDm
Tm1hOnZEKsYA8Q7KzSXM5UI05lVGcEyBEQfDG9kHoedDb5/FbWLAoMVAV8/1xoJ/DjYqgwIT165E
itwO/QtekhHUeWwg15G9b7Ung4wcua0opulVyoDNaFHP0E5yeIkX4FPseUNJ3b47AAUeoChAoera
aCLJWSdPkCTw2NphufrnFDPUHX++NLt8D0v953IfvvZHMeOQSk7XDcmPmgYzt6Jm+dF/W7+wQqDO
wav2Y9/1s/smmXQpfYCBIMGVDm6035YF8hebf4f+h/LIwqRJpMrf6b6X3L4/LgssJQholLjlLAJZ
ll3G75cFrcGdhMhrXbtmBX5Y+8tzHXG69WGxJeYovrAGHD+qt/t9Lo2dGaBYyCzAPwODc/xRFnJG
qppVq3N3jcEiXQFjyNe4IvqVFU004W57nXrDvcFYdV04gB2rKbqY8pqoKtWOK1KUGJjFtruBtCwQ
X5BZxS0DhqCUx3Dy9FebGNMLv2AdnyIDhaY67kNUNThFXU4Ms4MllsoDbo6LcS7kngXeoSAka0PL
CAS9RYniOvg07PAVqrp8yWcCQZC7W4csUTCG8545QDOKrdvlV6LR+2wkLLmu/Ay/l781Pfc1s2Iy
JwKDyRmayS52P90kDB57I3vyUlhGbH3cDVf4tI6gj2yEYqnhxaSAYB1DltzfqyHFfkuXujbn5EZV
RnaAZUVyErCw9QB27zH2Um+Xyzzz1nb7kUIIk3vTZYEC/7QvKJx8rchHaKpV2ioXKmkzb1IYZOg8
q41KQ35CShHhpWjjkPQSh0rM9C7G/jqtIcs2u1bz0xCFXQFYdPut2STEl5rAVtAZhEhcR02qW57K
Y6+pB6u6uK4GzkEi34IL3O4IMBPjxNPqbKzBz65yv9CHIuvbrSwi7yJpI1yAUEgfhpByeLLKmHiX
0b4U8wInyZsbJaZpRdg2hGflXfo0V1sgeCShBUNygPoi9yVCnC8Bo/03xVK6XJWem31HGmwCfhkf
BnOCghXhk6vkcs6XfCepPSaYeeCdyiSuT8jamEv2xEpYsccfPUTJruiInYNeCJl3iJA0uoz8zTxu
6RqJFaQmmjcyF+FN1xnVgQEaNMnEb1cOAWjbvpBgOwJsKLcm5MDhCCWT/JSolYnxmCJop+uMKi8/
lBgU2VL4iWaWMSAeGkFHbrzQuC7c8rtllQ8OrbkXTOVjT/7gLceF3pl9B2DDr+DpJyTXTrJpNvzE
h7UXj0mxMpz5GKJ3O5CYHnsXge80sPDrKgR4UIQZYSaeNb+E5Tx8y8ZybtaJC2xWR5KRsAmCfQTq
aBUpy7Sk5EFzqvp69EfzrvOLT/r3N46D63ai3lsF/qyHrTHnDghGCzfOP+gKYBr551fAqQz/op3l
S3/cAACmWPkujmKsFjSh8rcbgLArSyBQ8GhdMQqfd7W/TmC9XxR7C6wZLi0HeRDO7+8AYia4N4BS
s4IW/LK/dQcsv9Pv7wAACIsTj4+ASRmDhlqkFL9z4tUBUSv4RjdLU3XyQqvuCHrpqmdlFe7F0A3W
PqniBESHNNptqRICR4t8mq8y4gyWfLt6OlkGC1pzSR/OejUe6eCNb8S7GexTo5alaTLcIFwLj5yz
cmP1ovxqBx32BmZ4e6dvp+941bKNQUncrbTG9tchceKQolmI4U8kza07yXLr+9jHRGVohNykal6R
YdjlKzcQzbQxnaa8mV3tPTtF5Vz5UnuEdIZ2/bXMY/zAjLIfmxkfssEv3OtBDe6Fnxn1samBResz
N7pqBu/kDS006T4vxbRxEpSMWx0LYohEU98mpYRCjUikBraQ12uZNsQ7885n7jpDqvbM3NRcNH9e
em3ohW7dRFn2wG3T4mk586+jaGFhd2cuNtbn+GaMp+jeJJCIrHsP3Aqpir7bvvoRzO8NkJggv6UR
MKn7wU+XjBWFYUAjZdwogDdNBcvJGEf5LrQjsY1zM/5qkFBC3tds0dPDOMc1LWiMP3Dp+DdA/0xJ
GEbEhDIsoQJd5B1BrcASk/7armYHNbw7Whdo6+U+h4B9a0OnWscOroc8wEG4dYqpv03tMj4llPyg
HuYRkFfWYWVS7mHAqXj0YNx9OHWRHHA793dituN0rZvCxALQR9vUMw/M4rp9io3c2GHOC5qDygTV
cF8CaiHJarr3sG0kaw3BE1eZkOWVLSN21LhWS7WnWRX5iRlmoHZ1kCGNL1q+JTSqYGL2KsrJDurk
iFLRqm1NfUz64okwAuMrUtT2dU6KhI6sytKraYb/PcZW3lyQi1XNpzFU9HUYALzmZMylecs0247u
qEumUwBCvliTSWQPG085mH8qRzwEfDDY14kgr6mBObzwq/tmbdn2yNI78LcYy03sSWEl7kRckyzB
NLjyCErK1Xfe9Oxh6U1PYWuABm19/nJZhRnFltllsUsQGOO1wdXpHvHSMul3jN57j4jufk2SBUqD
NC95bLRj4H4x1V0s7PSKZWV16eJOJOhiPhHt2O8FPIDqqskmmPd2jXUhbe34e7L4/gMdTrx3c7nE
lWR5i+6DcnDNZeg/ulmVBtuaa3mHJKSAFA8AY+tEODY2unKIQk2CQrz1tW3oHYEcDKushgydlQmU
4ImpzvC1KBf02mSNBAgLw5csQbkET3aU1eM61a2+aMzWx5BOGvJFkFTdqQ3iyr9rM/CqrdMSHidn
t7gmTXprDN2472vFEZFTIu8dewyvGe+mDXJcc4IEJ0ZwN4SokVJh+5ne0qFGDKfJ7CWbk3eHoq51
XrxMRf4+8O3ggkUbFkpQzs06y0TSPiSJ8B/CADorolAocqaW84YPN7aXDNIY5wws+hUQ29M/p1Wi
b/jze/L6Xb83f2mO4Mt/biulxVqRbaBtcxnROf3slhbXOrcUy6elY1HK5X799a70uUbphnCjLKtE
NIe/tUuK3HIpEBraHjescLy/1S7x6//9qkSk7gAGwf++TKD/fVkZW3HLeNdBHB/rddEgx8Ca3N53
IimeBjdubqtO+6SuLfMIy1vyFnojBYs9MTfAYceo1NpWblKMe6MmsyFNl/gG+KVLlgO+SYId7KGd
rCOGLDZv4Tn8QS45ELH23fDk6VySGzuERXXsQav6p4KMoHqdwYwzQTAqarcsVYyXjYBzsK2S5pQE
QztfjGOpX+bBnpLLcQr8fl0y3O43XmaVB03OsLlaEoo4efzC8GDCKpVcG1Qe+giQIr5vyzQQ22qQ
xEOXrP9qBAn5yCYN0+8WKGB4ICM2uCkQg73PeT4S/gZNwkQIbIWfLtnoYN2JDtz2qFVe/Wq0X0mD
hGc7JS170zheBL7BGArwXGgGvuQm5FbkNANi415cC7fT106t5+/cKSzjUuKNV61lVy+l35XOJogh
0uKIqOhSui62r90oG66NwSrFPnWzOLnPOs++q/WU3apJ22QXkeE4rKOAMaaF0518hyK3Hp3OsS7H
xFJbifaStC0/QsWfgrIN9hRi9UcdEYC7CrmsH7kZ63wfn+UL3lnK0JxlDWDXu+/Q6wkIhtgbEocY
6yHcBAMwlVVTIaHhHrey7lBNXZ3sOLztYj1AOie3fHbpsIlPQZsdMTrwEVwjunDqqAiOQrcd+OKg
V6hBNIq4eaPm0VjcHeRht6sC8RbJmIMOqw8D4v1Qr8xi7GB5BgnSV1s53XUwcKtB7pz7W6cRYtw5
5zLA/VESuCU3IZjoYpe55WQQLbTUD41KqCWipazI2rhID/m55EhV14h9x36OJzf1alGusYKMyc3I
DYc1EoEKyRY5HGNx2VtLdog654gE50wRo1c0QNWSN/K/f4QioqAz56T58wP0JuyK/xw1/faFPwdN
CDXQuLIWo2kAk8He6uegScIgoujGGs7+gqXab0en+gWRFcMkWg3wbtyI/9Jjy18wo8EfUojJPOjL
SEr+xqgJdfcfz06bPQ6TLknX4sHOc2xO6d+3GbFkl2w26Tps6+6ux7dJFKeE4l1Kw3sC+t1eNCJh
RW+A08hKiAZeSZQXooeU6bmpR3Nl1tmbUYf1ypc1BrIUzVUT9tivHMzO+fDZ5MPRHMxveW7MaAow
zYaGsMhbE/JxzjpM3ML93sei+szjfJ8pdmDxbNs32JeLU41Z8y0nKncFtce8d+zmTQD+3ha95VyT
AcQgZ/ltq9CGbIdSa1qkS7CdgDo0vKDjWueFTteVFV1D1ie2peibedXPJTnpSoI4KzLzOGjzza3x
sTbY3Z9HOx9fgngiTrNsxYZ31D/0g4l7zQGljnCEYFzAr2+ulVk3KI/VpSUzeNrkpW4C16qP8dTi
cohbv/70F/q7DTIC4tDQVxd+kvhvzZQEwdq0uvE49FNwEllukHZAcovEI7zuevFGdbsLA8nK8diE
pBusaPL0nW1BpmMsVCDxK4mBAxkBWnSy1SrKdH6gpwi2odcFmH99tcWAo7Zpkcs7IjjCNYaOaBNQ
7TJALJ/w2EwXtJ2EqVNLrskSK1fuZAImzY2rvhMI/xjbQSohBNDahDCID3nWQTXtQ6/ejgT1shUA
B+gbdrhTftdvK01Yk5XW/YFGJ7h1a9LHNlNqPELZU1CLkUmUeRkMW68FBte5Fpp/y06Qt2Luqhft
BzIftTOEiZpRtcy3XKKHGcNpc182EVjVgLg2Yiocw3vp/FiiAPYJWOXQMtd50qkdgx5zT2OR4H2s
p6uEjSl98BA99vkwXk9tOxxoCu4drQiS13M0sjkIu/5Cx2G/G+hAvrB4OfQ6zq+TGGbzKu2d29oL
r/MmVDz89VPb1XexjJ3lhu6+2WlX4ZonAaU8lIvYhuA4bnrtZxv63JRcghATkCkgTza53NIWvdra
JEg2tsM79msnhQFvDUIXnBZFOAnoap3MYnpyjSA7lU433zIKGu8aIFIrtC7dimWQD2Nl8KjhtYfU
MuCPQZRD69j5cl3FClV1OtN3OY23z/PuKgZ7eIBiDRh+HIvPUabBASvzAHPK8m/aqsVcGCSbUU3l
varneZvNWcb4IGIfklvjuqikexRpR39dV/V8CoMBdJrtcAKYqroFOxCz7SydyxIH9ifde7MJC2Sa
k9XXBz9KzE0xWYiGenXLPgP8VYyDiyDJ0b8Km/Kp9MbiWGRFuvjY5pWDOAanZF+4a7uu7yxvMjck
fD01tT8hUDfx57upvk+6+mM0qo/WD16jTn14KbB4o3GSfYCAfV1OStE5l6Rf8S9TVj6rVJbXbUwQ
LbEV49qiD9ZhoTiozlEmQj9UnvUBesJcja45ra2hNUh00R8qUhdSB2+znF9jVAwau6KCVCRLA3EB
g/GoCooV2NlT7ge4qOpes6Do9KUZcjwS5Jw89HkAe9jP7HxfJNNdqkrr2fbZQiqRxe8l/sx13wT5
Uw5eco+4np80kE8CN4Aw3Lgj0mcnGg5jbFyprpef7If9RVGGwTOt+AAhyu8VUSj9NueKP8wEH6xT
D8dVVFTNcSQx7Vb3DSeYtnW5jeOYv4Q28uvbbgLhM2PPfMxD396y329OyAZ8whrEgOBAaVPz4KZ0
mHFFDROnXyNlMB4uljXDpA3AoMKGEJI91EX+jim+2swWCwAnKMlIAOKhpn7NY87fRRzfiNB4EVlC
tCMiVIBo6qDrEIFWAyNDhPdO03GWMAMBtffF5S9nl5ekFk+44Ahj02tR6oxRtEgvWLg3+07I6DJJ
02Lf6MbP9167DDSMNkZpCJ8Ed+GYc2D75ZStCTU15WrumvyuNHR6MitPPdBM9gcrm7YWrs6Th+z4
1UyBIfiJF9/IybQbZGCOjbJxDh/scDLuEqaI34BvEoNKt7zNXP/TrFjhTengPLl1Ly/HAnFAMyp8
c6OLGpCZAcyptEtPjNCD0xQRru5MTbet4HoS415nL0lgfWPq8zgK930azVdYHE/p5D9ptin0smSg
NYaNm4PFRLKAAVL3I62tfRk3ekmJQVHsza/IxqYNCUsfqCVuogGlPmq9k8snaqR5m7sso+mPKDFH
Zl4ELeEcB5Uelv2M/NojqrkpCBbVcbebSFI9hF2irrE6tsi2GMuXy4A+Wkb1dH888H7Bmc1Q8pKp
Djq8Zbg/5Q1gcps00mwZ/YtlCVAu64CuLB46CYVoglm/KoP5gUgr8xoqRf5dnrcJDXp0vQ5GUuNl
qPbTsnYQVmDtvGUVwYV2WbdBD23RwiLOvgLnMBaLTNmXBROEgxuG/brjUsUQoS1jRVym89BUNqbF
ZR0SMMHdGE54GQCLebTxRj4w5Gmu56rejFo0L7FbnvqhPI5W7H8IgFOHednApOddzLKV0ct+plg2
NdF5aVMhyUF2wCanc6Zk7y0rHiM3q400KhcDACpBRB/f0T1cWucFkTswd9rSTqRQSZLzAqmv+H4e
c4NSZR0tCyZ8xP1jtSydqiIgrHZZRAk2UlrmQG2dWV6wMf+MTONRZcZLg/6eF7e885b9loneAy96
9hRYhsl51ZrUWNFVuuzGtPZecbNvA7KAt3Sde4ddmhvqJ1Y4hI3HLMoxv+uHPu71eubYPdCcBBdd
nrwOy3KOlcohKrLx0APXHZYtHs3shWCtB3xMccbP83H23BdJ+NRIKu9hVPYXz4yTbUexcHteJEkG
1MckIqpYLYtEf1kpZsty0c7d8rZk6cgFVK2lmt9LFE7MuNprsWwoF1UFSie2lsmyv9TLJlMsO80o
ZQfv5PO8rp0g3wjTylYh2R8HOND1pjlvR41q4d+kVz7qD+Jms/F+NqBvpWzAQGL5OrEhWpo+W/xQ
qs/al9FBUAdd8H/LYSUAobz977dAP0XrtAx/0QQVH/8l6e53X/qjDZLY6RbaIbJ2UjRYatDR/GiD
2MQrCRvLZEREtKn4nd6dOZFrMkGCRShxzvnMiX7a81xyUJGOs2oRtN5qARX+jTaIuPD/bIOgfCxr
d/b4S6v2xzZIa3ANs52y5RMtHD1pi09iCfxHq+ty+5oDSb0JYTD9qZDtgDHtDwV6Ktbk5rIRLbDG
BPfsKdz11EXXUsl79iwjVTvuHSMkPMe2KibL7kduWy9+N72OpnlH3Xk9q6hZm5qBcWHFpykTj31d
M4rNad0jpPcrTjXiSRlU29lMUgNLVYW7exNEMDTcqMFBY+b+miQotXZqsndQLwzXZebpg1XFC43K
xYQvINcmlQLLBTh8wuz4f+SdyXIjx7Zlf6XszUMVfVNWrwZAoCEANiCZJJOTMCaTjL718Oi+vpYj
U7rSu9Kz0rQ0k0wik0kA4X722XvtDSaG+kAXz0laKT9nMn46wlkOFgUete62O+ksFD1Y/gPIWW0z
m/5ySsfFoluijXaprTbwnvcEW/5aR2lreu1KMNDiOHTu8sbMQ64xPr3RtlLCWQVv7Dbwd25bX7eD
/96P0ZNvdmLtB522HXwzXXf00K2EkX6rdExOcsa9LwIeQ9yK1olgwouFP+4IypVhPcsXK3F9uAI5
BmCNM+eGFZJ+OzMKnczGeNUZjt6suYgeJXDs97GMrReHYlqaa6S770x6nLHglyG945W1w/BYnoDC
Jla7cnqedklpmFtvTvB18/OdzGqh3gGGxZoLMQ1CY2GELdTIdd2CZscvwjTRej21005dPeO0stdA
Fc07MykeuV5Z961FpAiLZfnRI7ntnKl3rnt38PfxbPc5GeUyfQIinJyQ6xMiUARAT5RwzncRFu97
b5bDzuQacO8v1FdzldffoUKVycprg3I/YRW5NWDoX6fNXK9dAxjlrAvwXU59FZgLz0a/ECvpis08
zYcybyO6RqJzOeXgLdw5U7bWBQpnZpz57ZI59SXcbSIOpuDgrsrq1fOH77NN7wS0+QYIEVVLqbDP
XhPfaOnchQhbT8tYOm9D6TGOADanL4q8aCOTPTWGHLBtu1b1w4RHvaNdFJg1jOBOtiyIWmEnG8zx
n0nTlRstT4oVJzxtsABO1nOQ3LujMDbkdBdVIhezVB+f4iQtT3OUgScwywbSvneeFsylFlypu5TI
5Nlbhi95xFhkYGU1mmwLzqoLgeDdTHFJ/NEydyBLnJXpiG91Qc4zZtGRRbzNSOAyXXu+eaN33byD
iYzNlD9kdOpsndIHsLGdqX1aNDVUDEb6HKQzlx3R7iMM8bdkEeSVXnA2cQl6zZJO3DdS753VXAIi
znoqhTeL2UR74AnmCyYj65bwR3RymyELO7XOqTRPfLOBgj1OBbOMysBuKWvw9wyXr+kIG6uqDetI
9d9y31au5FZkLptEuK9DUi5+mE3+9JJ2C2xpiMtvgIP1k67I097ktfxySaQ9pF7mb51ZNp+BIlbH
UgCv1mvxIaRrfOuoozkTkDNvTKfWrxp9Sl9w1smtQNHR17rWBF9KP+f3BAWz2uCjlB/TWCXXWWlP
R6RqqMGdAgjziBmfswtVWLsAht14OgsFHibJC4xM2u4Nbit7YytAcQ6pWKS+exuhpnFdjysGIUUz
tuM2voJJiuGJN232ZGQI3SYRlevSWhBURT9b70ZhpAfmGEHHUswo0Yv8tfbLaNvgkz3NNEkQ9DDh
W6w1FGHgNab9GZMvXBOj481JaPR6sdPmNjJq565gSjrWbIs3pe7pG7asCe6hYDmxIFz2RY9V0svE
dAf0ddrNNuXTOlzW/RLHVqi8gWv8hDgthf7gm2VFg1nCw5Cezfgt6bXkW5rJaYMw3OBiSuLbuhmM
61gbNhQnanwyTGYDzWhf2otMFOhoSwt+1veuz5GRnIE+ndnt2w9Q5D4GpKzr7mkt8fGKuvOtMisj
8yt9SmIUYx/aoVkp9cpUOlarFC3esvV2VCpXq/QuWylfPj1pXehf1DGtZQ4uxuwGkxHamaXH2rSG
nCbalSVz46x8VWunsY5sSe+Is7K8U2qco8f5hidPe+gKHOI0WFivgdLw8FxNV7bjvjk2fF/p5jtW
dc2HRPZjQZ2dZqt2HwMjV6Lg6D5cBD0cXe+WJa8KBMSC9906nXR5X5fYJ20c7lRZFK+maN6xnetA
hi+aZK7kSSLWAesd3djAfq/uRn+GkTM5zXoZG7RN7O/9GVuHtZ9NexeInEnMQdg6CZkOm4IS6BBs
0peZQltLGlhNWGzoJDe5eaZ7kwpPGpO5mYMnb9nsFPlhXPwv2aI+1l27bRaKbSe6OtzaNBiE+uza
okFVIvXtXXKVwAVJojecr5rs4C8OniX3Pmkj5ex38nrlMpRVKyNlS0uj4pCjhbCT/d397O4Hc+B/
VLK8o2CoF7QO//tVxwcgRqkwajCJQWU+/J2xJBAYDJRKi223OTCFpXtLXYLjqMH/3Nhsqlb9EMFM
/sfcgM3/FlBxK/5sDfDzBqy+9McN2PlFd4jJcGOFM2Fx0+SK+esNmDUAkj5qv2nZqPFo8L/5jVge
YEX6rRiBLxI1/t///A82r/Cp+X40b3A/hgv3d27AwCj+7W3h0V2E2QT8OA+z//q2gNYPHQGCiXAn
99xT4rlp7MzfaJ7Sky/KstKYhURbM83FjOn5xA9nKkm6lQ7iNPAFKEF1tmkQr5vvHLnTJshk+o3a
lPiNSCiNCEkM/WGYzAcMFMYVpggq5Af89Yt6frqGlqyGnjWsVVvTHcJWsqKFJgfVKrWjVEYaG/7Z
hmtvdtTUg9qSfXOrl1Z0HTUU2oyAnrg0lM4nTz1tBdMoox7u8uyv1TEQO320dRY3f1U0vXW9aNyS
1cGhd3G2tiKS2BML0tV0Ie/nCsIPdcr6QroDMn9zofQHneFdZ1Ff3o0kH/atYvrbblOWJNN6bnNB
UL9yNSYisJiafaUS8iEPofGGvWK6KYJRhm1HgmKhSCATabtj1XEYKJlbBymMgS5CwwZXZ+CqCpgM
4o4S2hg+3LVsxu5UZt70SlQU93/V2hsHC9SqS53h62jyq8xNQSS0sfUD/Zfmlektr4JumrWcregz
AtJ9DNRrlhtJtyooOHtMR/u6ScpzNI7aporrfEdDKTlLi99E5VTaATBld+L1+8CNFSifOgVDvmk8
yxLLi9uwk8WvCYXD7uWLRyYgTEZHP2KsKk6uPQ/7BjPsJgV88kwluEN2hGo7BOBHLx3jzSD8x5g7
5z5G06U5kdBs4SPxWChHc7nEYT+NxjqD9s2BSLpHNg47hFHjvQAu65WC2JKVwkLVoqPvlkqm143L
ZEE1nHUuplg/WbZmYIehLtEl3bFaIGXs+Uj5u2XwvO1Czexm8acONw/1vItBc7mhZW+SmrpV61M6
k9OaFMZtgvvLHpZXaEWPRsO7cISTcNRGN3rJpvaUJax8fCt981rRHvKW0t0ZZMOVJoP5bogbZz/X
k1gXER+aFZ88vLm4EXmx5mB36Z6gMn2+Ya765Ih4zg1qIwE29res1pkrPR1+npOUDxXQ1XVFr+vK
0/uW87f1N0USgwJ2W+3QmrQC+22fbnAVTo9uF3VhjW911yaF8+HOQXGfifGcjsl01yWDt9aopFpR
VvXgad5zbHfWDbZWeQ8b2L3veVLtIge6mQiQ9ouoSymd8sbgugU0GC6V123JqXt0VBe0BJsDpDbP
VFWVGsNHSrkjDYC7zKWbzC1oQdfiUvuiV4Z9l8/AeFneqFiNaYV6IwOWGm1wBZoTY3YBBnHphmXb
ieV77tNMOfBtAy96nSP/k/ReSamQoE1yiEr+IJd6MCaGsAECCM1iFI/eXFShQuOuAwPOyeAsVAfy
ZguTbk430NYrJlOeXfncV2ExLOnVVFXWTT91IkQLhM+WqLJ31ziVFR+tfIq/g9xwbuTY51cVz6LQ
K+gQUP8DQ+lnpXU4yCY+dZTGPghtTsKq0T4Dg4utjqcgr0xuiPAfeN9yJKPTa48O1UvzVa22Za7a
m3Hgu2uRZ0dBNHqN1w3BK4C0K5cqGokET9YhaisWYZd1nLys5mqWdNjXpr2n9nal2uCVo2VuBDnZ
nYUzitUgiz7NZeVXquXfP+co/283+nfFW//x9tc9HsoP8OM0N8DFXjbz9HgQIkE5+vU0939xHOvC
N+Mw5yb821nOl1jqusXq3mFzz0n/21nukx/xLL4fH6yAC8Lfgqwhsf/xKFc5FOdykgOX4HFmqqjs
7254NHg0nii1balpMfAT+CHOqspjymOVYZSy9NYI8uXaZd3NiZuWaWJy80To3xmiGpUvKjLLg+Y6
6jrgc5W91sdOe8SGmmJzqhPTWLeyjt+lnhU1owMCyapDnHiWfiVvRYfSGoFGeJ8KdmZhThMPOAJy
m3fsGw3cmKitg58udyxxl8dscPpzbg5WtG0DbRjWuo4J+UZvay7LDct7GTLUBKRNMRy5K7uarGDX
5p1OCtSaeiZ5b8TwXEVD1ezN0RFPtTen2G8JrH8L7LFIw2Yo5evkG0gfndnU+iqfxxquc7Zk93Yz
wJfqetvat/2Ag3QsCqQv3+BTCu/VL76ycB/dVarbraa2ZBIylrEc6shgD+bMIO9XmeaN+rqmCa1Y
g7mqEHvyuR23Zk/e7MRj0Dl4pANNEOOVVdPCU7XZVZnOIDi9JObSUBid54WG0IblKl2o1ID2Lgq2
120SpI9lnkbPnlXDnBd+w+Ittkftg1L6YC9UTQSoXo2FxuxaQoY1Js2c+buG2DUXM8YJhxjbC/yE
5EtsQMMMm95UNy5TzhW1aiO2owae0yFTbLAlJ30fGYv26rUJleZVBkCsuMDExjYmaZpIzXnFXTFP
K+eCHmsSKGTNBUg2OgpOljqGH68XiFiP4oIv08sK626iqGZUpwrthrCevF2grZd4HPB68QYHVOBe
LGAGmx5ufvy/2cUi5rFXgUcTiXYjabS9XiJQx+sIIi4dGPHQdlu4sHJejyLSDlxWnGt2myOiY10Y
N6Rwxk2hXGsDFKHn4GJlSy62tulicbMpM5Er0sL0suN6z7/myg5nX5xxPFWTD61Rfrn54p1bOlu+
sRyLbuEZx/tqYeHLexvKRHXx3vW+k3qh4zO8b7CGpPfRxamnaQzuJzg7WvT5z3kM80j6653CQ53X
/V9vFdTz7NetgvKWGjzvQFsyzDpMW7/OVHiqsKUCwwTYzX//ly/VsNgdOEiGmFJ56kK1/O05rHiA
FlFmcn4eFRy6+bdmKlONdL/PcPCN2InyGWd1QZLEdf5LhsPTnCZIYnPDZnt0NjYcp32Xi46tPwFp
6Gf1WzUm2jt8rop3CEHqUUWqEeHI0CYMCd5YkPGPitx47LG0nAoVyJa6F7/W/ZRjDvcIbGPRl2tL
hbi59TlH9rrzlQ/IdT1PNU1wo2zcJ2FkJTATDDFNlLoSnLVVhXDk0OCli2azdpNcuxtjd4qPTkrv
GBisNHjE0RmfAXOl9WYk0m6j2WlLvhlLEYyhcBqNFoDaZOfpTKkVrKfZcSGstG53GIhMcL/0K3fc
6i2U+20wLlH11XIrnPYckPQZddG8ygI9f5akB4Zd2i+ugvyXOsL3iHWLnx57ht4haYeY0PsnURuy
OwBkI4buycVnr9LlwyNapBusOqPwHroMcioKullO6xmsGPF7UXjftYge6FUFykpuNYbX8wxvYVzn
MdkfXFfWlKC7ToigfuvPj3RqJ4/ciGEl8xeatl0kEbwSajxpreBk3VCYMKY3sZ17AbC+NPpwpegf
Oy0bYUBrqVl8mxOvLLEmLfojDq/q1tMWu0cR7/vHZKLbFuenUW7qfJzuWtraDoAZuXdWZWDNm662
tV2V28tpGkVwPWjutFnsdmCJn4tb0OJRv0lo1cIAoiXyww1SYV1HkIY+BzmJ+wTeEi+Flkb5bggo
SKcurqUXvNp2bLX1jzbn9VlpPkCPnU0T4bJFFrCzetMZAGNuFs497yRK3jEYP6akgdjTsIQtnZzs
nXCES2gRkHR33VpZt/B34MJDt0PJiRDnWYA5LmDN5GwIe8hpDIMFH785VjVZoMwAbKj8uO7dcImd
N5cIum/UxVXXecW1c4moV8RlngUplvotrZvcxT1EXCD0W9e5t01S7jIJoA3HE2yJrp+vfdkW2hqK
o0C2tFVgfnKpSkXknXTzlJXck9u0jAjyFJ23yzyZ7EaVwBee9NiMJLJ40WYS+rnK6o/c9J+CvEjc
LVQNrBOjivSDFUhuHa0h58/JLsj8X/L/2YUFMBmB/RF73nwxLVzBFrLC/sIOIKOIIz2Tef6FK6Pz
3sdzgsYWw+YOFHhggnuQroic2g+2AhOALrK+y25cbglF0FyDyi+/dxekgcUUUdy4C1ulVUVyRW4d
gvtrb0bQCVXNMvWwXulewf10DsOFnOAoiAICZ/oSXcgKOJihLASWLPDlOLq4TyeMAeT6E+12VHSG
f87xxIP8r4+nR2IT3/6ESPur5McX/xwSjEvbH/dxqGxsVImF/zyeAvpOHU8B1hzm5B+Bip+SX/AL
j3fGehbhxAzpevjX0tv9hag6+QZXJxP+I2zxN5beloJE//54Ilnmsoz3OQLJy7FsUpLg7+YEQSFG
YxjGVgfAzGKTy+SdATX53qIT6IHuX4ECg6rP2g6TxXq0h/5zatgC6FFvEPdZynvWlPqB48nepLWL
lb7yeUBXGt9Tijx4s7gAHmbLLfYd0NtxytED3OZdMh+ds9JE8upf5q5Yu4wemIKOnveF22voGX5x
0jKLZG2j0zPXNv09dvkhbMDxq96llg9+ae/KOENIo471mPSWvE9Rjz6SjC6gdRl3lDPgpU+9ztwZ
+cL4MBrymoEc469MMA8BS016kiKxPTyAt82vJc2dD0zW5c3iOssZl7+tNDl7m2CyzzX9SMyXJWjq
swk2Menifm6zF9ko6OmiI9soMEz34QdQKHpC5UdHjO2DE/Qum0kv2CeD0gdSv2/p8176fTCK+ljN
lWCZt2wXrUy2zGsgKMTSOG+xnXiA9fXkwFLGvSNyQGOAnrIhH7ocDDy+NBj2DFQTe/rFz6E4CvOR
TcTCsnEp8TTVOT/EHgAvzVBDq79ahdCfCUWwFo3E2Nhriwq6c+E00jvB0qARzh4oCvLb9DAMetPe
Lm7VRWFhOump9hA/VjF646eVsCMhTxkfu9muriMnw3ST9wXh7aJA0+JGwKF+1xkavt7YMWict/SC
zXTBY54tn7uowDQhmq2dmlSM5WTmWa37I6W1QZvIsBit/La3rDrf4GNwi63Up0HbGZLt+QZXMWbE
lnrbnat7HZbLxBoWVV8Erje2ML9uCtvVwkro5WHsAhmKJXULkAU678yMeOPnAF3nG/SkT53iqYZ8
eCvFvnfjYu97CWYqexnS8+DpXn6sRFW9L1NhPJPcC7INdyk7OLDJhqKsp2a7Wjpp3HQmkVvyI4a+
TqWtvRF6quc194k4CquWE73WTZ/Xx+MStqERd/DQaEZ/OLSVJ1UPfSu+D+5snKU1l+9CzcheqpV3
MteNV6ygCxdINU7Hdl9eU/ry0Ksxe7IzFD8CpxttmgwWkmoKj8yJLRIpnvnWCga/DHM7mb8Yo2g/
RTDoxnVrwqdaNY2o01tvyLrvrZza5sABmp2zpCHPsjaWxDvOwJ51PqNpd+ukrOuOXs6xBuYBHDDg
RxCAWyRRz4eqEzRyW3lZKY+j3mQ0ELL2PgyFhikxWnL/Fck+ecRuOfbbgiTMyrSi7FtWVKSi8ktC
qrykpZyJ3t5D23r2DZkhn4Vl41ErMvWjJlZeYxE7TfvyGS8ehkMjzzdTx/XtGPuz3GddE10JUfWY
MiqttehriDQP6lIVUHQzVjjR66wqqa3z7aaoILu6wUbYMZbqoaTggQVrX8qtrdFnsvIgo0ZXVdtl
BhytCrnRA5i3q6w2eJscGNuPRWIvVdjoTvfct2l+PxlV0Zx8Ippkjwmjvju5LgT5WKzvW6/tvXrD
a8821ooCzEBV5QbnOdCrT73Ro9vYdoDqTgA1DYoXpm1BbUMYWaMtw2xpNSwLsIimYtA34zDN4RC0
TrSWuLSJrkVW9BAgmIaBli90e9rZPZeU4WCYliiOMw0YwyEF03gw6Uw+xJakUx4YUnXVZQIrSgFL
WtHxux3pSuzkzdJdI632fKW2jrJC1bGKcXqpYi5z21JE2cK4THfMKa8rUMai6La8JXii4F/gEiGL
EiVXmh24ytEI0Wr74pqdafstplsDnxGpO2z+cQHKBMLl16mEFjQKLkuryICy3ZrdsmfvKq6kjN1j
rD4wbqQxDrG3mo8FuDauYnUNHhvrU7kfBnCOq8xsHZat0ehJMiBGscVyPu1rE/vUGinMmFfRyHYI
G4rWcV936iQsKL68R/XO1k1M+7Jak8P29/rEIBEvjBEXS18+WRT7fGsx/ZMzQ+/6By1EuSn89f3o
a/2Nq+K/dVSYfNHPe5HJRUbN365OaPSSDP0xtXP3gcYAdN+zsOjxiP2XeGohnuoqSsVb10S8R/P8
uQhFV72sQLEWXmJUePv+xq3ItP4tEQVzB+VA/SRct8Aw/PFWNJJ1rPvCvyo9C7CNCQiK3Z9Xy/HG
d0F0R7FT59tl8lSDUefiojKzGPlMr7PrBaYr2mY/LtdJFDNMNVX6rWYEIzKP4IQ5NcB6Z5btjeBT
hpHZ8IO95ENwrODj3GazBFvj5WZ961e6dzQBOqyGJJkOlTcN3+jFit+irKUHN9GBiGylYTtMY4Vu
fXXcRnHeZHyfjQDsVo6F7sCPnUOuIVzv+SvewIZ9zCvNvk4kqa9VM2viysVUvawzo0kHSAF2c7Rc
jBA33hDF0Pp6x/ugod19glRkvelLIUSoczSM+yJnU7hC8IyylZI0YAsRUfJCt5bFPSYzedZYWeON
rEUg77GSEStNGHzMsMen5K5QIvOSCi8b+EqOif1EPaV/xTwsTqlOwIGD2toRqhw2ItIlrPqZcMaR
iiDVyqtNBThiGIZXXe/pB4OxTt/W8AH5eI9G6YUgQScaHLvOjSAdYTpzJFgiWoaH6VHqtv2E2Aiq
nziAPMLM8O64zLr5KsEvvwW07dyWmCpx7fOtDIK+qxkwa2iJpvWIZfTGCSIr2U+Kn7cCz3K2csXY
39aL3WEaqZBcoQcaj1420NsTp/UaxXXa633Tvidjbu6mSmahsiT1VJ21BCxi2GLF2vYsBCEtJlfF
GpmKTe+Ip3bqzgP5VOsNgZNmgz31TGlWr8xFzAmFBnnpIG3TutWEHb+A6pGFW5+HTbOAMmg0N34h
hWBSeiUmEQPlUA1boqRraw48Ma31yvGsrR7DsdksHN/eVlddXToNmKwdbasz1MrafXBJERyEavgq
8BbF4C3p/epUA9g4W4sOmGeUD0spYxPhirYwNpw2CSY6IZzRshVOnVYx1S+G6l3ee447X0WG097B
DA5ux0slmZpR9ni+pzfzUlmWzHyulJQjUtTc1H5OVb9ZEWvjwWMEX8VzUHWbwh+CrUXxxEtw6Ucr
7LG5m3o/x2NGfVqx2DjUKmHf1XlF8qGLrBn7kYdEU/ta96xnsTNeSQur/2qy/dm7MXTppiHU60ye
sYHJJZSkIM5FOhTEJcy2A+4TELXQvJRTjhuaKg/oA7B5HW3mXAo0nSo3YLh0Pph2HxxLURVvOpDF
OmyhTCs+Q1mEbWQmDYEgJkDiw9gLrgrVKdqYs3MdxTPXpIhz9Nxe6kcRu7HOjwyZT7Gbzsu2jH3j
i/SBIazzIEOWinT8W7xUGIdC0ym4fnbx4oCTbFIYH1Rqpq+e9Km5he4Y6xvT0Kb3gH/kLrdENlcV
OVrEL6ly/fsawP+vzTWeYykoz1+fg7fzn2jYxIN/fN2Po9Dm7IIrhUnYQ3gG+YYY/eMsNDkL0W7A
Z+i40hnD/+UKQj0gl4NK7YJ7vzDifzsMvV/I8RoXlQBKnen9vd5JE8H7DxLB5WdSMrbOoYiG4atV
4+8kgpoiVaczc9IhLKXvirpwz0PnRXwEuzlZ5yqx6ep9+uktTIsrp9Pw/Wp6tBXp2BHD5bkMoiA6
eXIquhVbon4Jp9Fj7W6arLPoomdcMabB2i++Lx4dKtU+A7Xcr9Sa36q64tmmM2zvxxXe+zSws4PR
UzWSDzHun6IixmI7zbJr/Ih6dEJ3m0xZEpToAkiGmBN0HGVe6JWPoco9+9Yy0A1XPdeML13fAnnX
fPktF+OZQyyO1oquRoctNoKVP2flgz5qQxtCeRWkqnK3/Yxx/BMhM+eb3Mszb1WWSbSgCHeUH2dR
AJ8AG2bPWLn47hpdAe9IUAHDXTctDXUrFIz666yMKA5kByRc5VOpGCjOtPdET4MbLO0q8SU1gV4Z
xLtM06L0IIZq4lmfQYwAZtbfL1kGcTuYO3tcy7ZjtbueUJSsq5qnijJHNhGU72pmSmpLotVHads5
JZdNfsQIlb+37syxNHWyfiOcOK4KC7D+nbX0tne0Btsyr7vGbXC9BI1bAXJo2mzVTLhFNxpV1Zx3
ptfUtHkKM1j5ZoHyGac4tl/sdjHsVyOThbzW8qFRwc8STD2NFfWZNo38mPm69aEnPnJDn/AgPdiN
kcXPRHLcl9F2Bog02LlW7ix7N3QoQ8Tln1E5F0z2TBhcFF/JAEzbkXaU0K304mNuxuEqY8Q7ukN3
0FKhh5rWny1f0fM62RzmzlteRlhsV0ZmAo5zOml+lY4lnG3LYpeM8gygJu4Hb1WNfrWBqx8Dbhii
acPHMv5uFHkaZnZuAN1yWN4CZ8h3Ke9OqgftBkvTwjyaQMBa5iHdYGhtrqY0MLAxOfUHz197oQm7
4KWOCcp/EqrkTVXGc7XDCkQwdIgj9S7tpCoVUYnQYAa1oq4mdbVupJO9o5h5btjWFcPWTA6VPVi/
Mgmn+lSuPJldjZTDyBjsUquQW1flXqM28VhqE4gtxQjmWh0fiTVqhL7YgRKpmyAxQaPOv4yjbepw
SYl5AHgMCmNjtCNhE2qV3pJ4GccdzjJs5czmRBP0aRlrem9MRqZUG4KnXivlW62iyPNSeD4NqmX0
SjBuuav6jtg3NKFor0MttFk0r8vWdd/TMnktGnj3a7ZIRcicZ6xMu3a6e7xp8t1tAyscpKhPFm9o
qkKzBgh86sHS5gamshaRrZ1noxj3cUYr4po91fzckOvpwiQzlz1AC77j3z/GbpuP6qHvPj7667fm
f//P9+l/vdfNjJch6f/PH/9V/Pj3+KMO3/q3P/zL5lLcd5Yf3Xz/IWTBl/KNfv6f/6//8edo9Tg3
H//5H2/f4aSFqei79L3/s6mLGeqvj6j7dPjo/pqXqlwtP84p7xcIESxUkZ5pLYHhxA72xzkF+1RJ
yCrYBTuHN+2/hjYHWh7SVhBYru4yo6m25Z9DG6kvgzmP5S0BLhBBmGF+/VX8tDDzW/zxq/kTSzMn
0h/PKXgY/Gj0uLGzNdTwqM6x351TJJqlp9aHjUlUaippzATE067ZncxPso/j624qP/wiPtRZOR2x
f/KndlBjoGeV1BFKb76vXOdrAmL5StPr/stcql6erCG5w/PNeqKYsQqpltU2jEnByRfOrdnrD0Bv
tGONX2aHioFA2+nLS+lzv7cBaz3l2jIRgA9uyFXiH6SvBCnCtVbd0OTEJ4Pb1E92STs+OsKutrme
n/EJTU/s0qxbp5ruaTx8jjlYdJcmKrXD2qZxCw+8RX3OyHQEHdgNuyP9mrsIxCtf04ZjkBoRAazI
pX48CvKbeiyGV3osggr8ZDR9pE0crE1kGrlpMaWQAnLqCMGjam4YHXAHGtFNVCfMMvU4fNI7au+a
JJipkTK7JxO+8mNkCFWWqzuPkeneINLgVqdl1z8jOw/47ukwo8KmDW1D5LcDbb33o0nwbNBY/S7Z
YJ4CnmVhCV7hXCymdZIG/c6j4zdvTp6mCPy6+OIKcjVjQ3UbRRT+lSJybnKDVq/AKIa7Xi/uIy4j
m6oOijXVeqRN7OGtdPrHoAcVYRlM1xSpXBtDQLNs+pRX07zCoHtKHfdGWMO5K6oDNLGNXinIWsYf
hg/Ze5/ttAfx1BPTMznzrwYwCdAcponHdSYPmIgkKSVz3nbB4m5mRwNUmqObAy/vSh6kKcD8MfXn
r5FWxrup0NvHjOK6rUFT22NiMvqzOzDzrZU20SEfHQiGTeOf7GmUm3oYg1Ap+lsD7zFuSGukLDdL
NgP9tZzWZfXu5s42odzqSjhUeCCNmpSTmBUS10wv8JfBAr1ve+VqGH0wvaNNgNl044PtN8nemuZ+
y86+2YrMqMDpTz2Yoqk/9w48bZhKzanW7fKd9TrtcbQAwwnAoLmicISzqa6DCPfLGDy3Xj29y6a0
TyWkwi+dmGntSNIAarrbg/eVRZgxZ94U4IfwIZYm/sXOey1Zrd/mNcSP3tDG+YacQS/2vMqvLI14
B3NF7u9k7Ii97vr8dTXR7AAWco/zgGCR+ZbFJkf2AHRb21ujaTBPFRW0XFsk+IXzlFKeyeEKEMfR
Nk68eOfM/ldL2L0Agds5XzSNglwR2OS5k0HsSj8AWBCI8rxATdwuFvQqPY6/8UtL7sfcSsqwAXm4
aSziLCv259Z2cMzEXhcNFOOc4DrY/97fztYcfe9YwyBh8OrodtPdmTLOiErqJaM/oN0h7vKDAFCx
HlgqQRCJ/C1aAhV8KlRerzpuXHsND0Af1gDlNzO02nlVmpj3uNqZaz2Jasp/pb2xIi3+xmE5b2uj
yx9AHro3TtBEPQl7r/+q+brcpaxRTs2Y11/6ItH2hG5ruCcZ3X+EqHYtRrzvgb80/QpRp3wYhRfc
2HgqThieIHuNVDfwAOWqMNtk7ltZfsU0TJWjXR+mqhxXQx9RpWcv8chjqc2AGk7Bo84HYePa7PGT
kkIKq1ADuiEloryF9j50WOJsLTj0dsQNbyDq18FP4ygHC6Cli7vF5j7f681ocYNqdV7KZRC3VZIl
6y7LLLptpE9JTt7dc6+Tu4A7EwYDyS6yEV1xro1EP1GZUexbVz/9Y85+VcTy12f/8a36k/n01+T2
byc/GD/3YonCnUraBPvEryc/dwLPQf8K2EW71gVF9WtuxWB6/b/knUdv29jax7/K4N3TYC+L9wKj
ZrnHaXayEeTYwyr2qk9/f4eSHCsuSYZZCLhcTDBRTJpHpzzlX2TsrcleyRsBQVFEfVKuJYYwyIOR
Nu+Rsz+c9G+d/KpF4PG0ia1RFFYo2NJCBeUFs5wY4+nJn0tqKNcGKhbBumgnGr9nzDHcWLewm5Oz
hdl6+QlyaOktIk2tOgmKhV2OSxYtXvSp9F5G0xOnVNQjkllmRW3J3tlFxw19JVRsaDCEY0y3HLCE
tAjHTltHN21Rt8ZJ3Dg+OAoPuRjJCFcBfRTJDz44Bb7FGHIgPjqp6gKLE0xCj6MVLWUOJNk5K8uk
nJdagWVDHSBvsnbwXAKaQsA/0eE1QErrAFCSCy0u4JHgn9rhgXUcubzPKEFxC3kEn62xwhAr8tvm
VO1tx6W2rt5ZukULl/8A6MpMd+muU/OioKB9jbtpNPGMVF+6KX7mXlBkDyEdwxKhVlu/LiK5dUaS
UtVIy2B5DyJVMq/VRvdxhWkU5WoBaGkWY3s6zwxo06Oo7NRpFLX6vZa1CoIuvjBeh5UWfqp0WOdw
hXFmJ4+OpgRR6xnSAPo30LTmjal63XvLytKZAZbnPOkt3rHikMcUsk2olGXVHNd+91WtNLAE5GAz
zkVUGaIEURcM5w0s4y05XFxr1gKNwGptaORFtkpzvwpWNKGhZsMRVSZpbqf/RAHsxiRU45NGeNOv
5dy+sl3Ue1XhXL+GGYF8D6ZsXRBJF9CL5CtXxeveq0sOhjAz5pkV1lecQcwMmrDF0lH0gL1z5YdC
Hi28Md2i/eTU0NvXemHca2HZXKL8Ycx0eoUUq1HAeVjgLmdNqtZVP0WA9clvSynhLwLTv0xZWJ/M
roVGSJX/FgH04LxwqW2MMih5dw0Hz0dIIDRjDbp50zhbeVOXkO7MBFY0p9keVYjMZ7I3juwwW6rC
Ac7IFsE8dc0UomLOKdz2ZnGqYXU3ZRwK1ZFOuw7NlXMXglzUZ3Eaq/CH6/BerXzpzhFedLYZdPMW
WNLUwLR+Zq9q5SYNbeWqER52qyrpLm3EmI5zjrRZg9bV2bpZg3/GreICycEA6UG+IPi2ON9OjaKT
o3EhnPIA7mGaRx9fuQ7XGTxzk7bt10LI7Lqmm1fHmBfEn00QnJ9p+WdTL5W1sR3gzFd16OOCvgje
NYjFTGw7bD5aSmm/r9NC+6S7ZR5MJE8Zi0ryGQq/6VJTy+TKlxyU1xdk+NRmcgBZI3CfyU2XmtUs
A3d31bmSBucDQ8F6netXnjAZVFtpfZJZSvOtAohz0phpeFEUOLc5qYxOpxlE1mWt1Br4EUX9XBd1
drkuFyZqeEUlu9MYutMyWXXBPET/p56lvQkwyvvdZ6/0gJSAVp8sQi+5sQ2l+YdurHOjQmQbIZNg
nHjCV1jrLYYzOBwAK7S1/w71JO9KlaX8YhW4+qzsHYpDYVZsamWFO1/ezTyE9mjkCG/jxgyji6qg
20Trxwk/lmt/9QVrAEh6iTBHbnqfZKRR8ExOpMDCUyCTRp5MBjIHzIZGau+yHLml8tkT1st0nDCC
cBz3JInN+rhJQqAHGYUwtKhU6SR3arQA1muHWCGuvtZpLaH0vXBWBWE8YH7UrpXocyYpOYh4YQj9
v3NMv0kvPVm9cUo/skutI2JEUm2ydA1qL42/3SmNbQm4I5tWkQUiRlcVfmYLNTMQ77UdDnUKz5ql
U/N8PKWNI0CLGJ1wN5JzIa37O/m5ov9wSvdlbNSDgcYYjiaA1/undNXKpu/bBnoGjgpfwSynWmz7
Mw8D7JGaOtolImDphd74xTyRa7jTJl7X73wFNoCGyDaIpYxaUbxSrlzob7OwBf1ANpteIDCBkyMe
03NwquZE68yGyqIfgkCOK/zDZHw7lWqJn1B8Kze1fqplaTNrPXw3cylfzANVy6YxBudTFNXzOf6K
7QWYAetUD8z2OM0W1k0hoJp2o332MAibInQUjkKtICFWwRhEIzKn/EuuZvqnXPeMM23lBMdpXhC2
l2ttnGvdFWJFKBY4MFm8yLDQig9N5F4QO4K4luBnwQFPCS5T5yURyZlpE9YigpCPJfxJZ1aureex
nVon6cIEh9Pg3GwHckhqkxYQ+lY0OmXad/xy2hdrZWQzz3HXIwq4GDopCXKbVqDeak6zGINMRhez
8xSJIxGBmnkaa5DP4HV4xwbK2WP6hWu86qLo1gzxdzLD5Nys3UtlpZozDeTWbZaaHwMV3spCCwCG
wzGxC2q0K1gs04KS/rntavZlGKfWGfS19IHaqRDVaRNvZq3j4Dwn3Wvluijmhoph1GUg8sFIZIaO
yBENs1JPKcFj6ygySIqp5JKNUk4CkV+iFGyfg5AN0cqztXN68u033fadG4oAi2Xbp6n0N0lZTZG9
Sg157Nqu/PM1QO2JKxLcQqS6mmmX17jlVN/kzopnukiJ16FRzvCv8eaFMOISxYgxMlEUpku8Wilf
yFdoFZpnRZ9y5yL7dkUe7jR1fGyrYfO/ozquE+u/nnVM35CLEj+5KTeaR5DkaH/RFrMQh0LUe7ed
QaOXoW/I9KQoKcKU221m1pFB6AWmxDHhxcPApAS4TTmoQ7LBUaI0sVjAG/L3xKJU9UfcLFkNchWy
QSVUtolEfmiKlR2ij9TGEPgOqPzkSLw1mE1Y2Tn8ekRD1tj7TixpJYXUH1HSPM+yClkYLdfhVvmO
fYpst72eLiQnlS5z08yDqZKEGLenLmKhk6bylBsY4/FMXWdxPdGB+p/66I0oqFAAiGTpGuvjHHqc
c7EmE04/CNGSM1UGrvHe6xYrBcGYBGSl66jdbQtu0aOthTi+oyOT7/eK+ZpPV2QSyQjpe72kfqA4
H9AnjMoPWZewoishv2/gG3CKuWQAUXll6beYqwulfiHa7/f6/ZR40fKvpVUYIjGNxH9sC7X/vFf+
T9rYxWnHcY5BpOAMsNaV9tjzrKklbAMMJDp4jDATqHpfgYq2zVm0UsxTnAnQAmVRFaeIkqQt8GBE
MNTeowCFSaRSg0bDW4Q2U3unCEMDhhZvA9cqrMUkwNuxmPloY0IjUeoPKPmibxsl/k2G+5w38qxF
dhFFqTorYT3EI+QFs3ksx/dQuYL3nhAKApCzQIVQrvEMSS3pJOqU9VW38AqLpklOpmIG7kWNhBHy
dWAf8sA+Nzo9O0to4V/Z2KPY1Ep1C/UkA8cRSkDEn0a88O48IcWEQRCKQ1Yi3WrEoCdlE7VX8AeL
eCx5lpGNlcpVyhG2NOb72PdRgQqyyBMyqN0CGnoMXVDXJLbIVkH+EjhPppB6AswlpjSoL7NuIoRU
a+OidZkG/AUaVhVyQ++aSF5TNcPNZXXuefkipiO4uHCtTPtQWTENNYcaVYm7SllpE6A+ERo9un+p
Cq0tF89Qd6z4MSItRZ5CdUi9Mp8vfM++0UxoRK1udehEWm11pSLCfGkAx5siXITRUullnxaZX54s
hPPjSOuc9IspNcUVTJbqnSyjtKs3tn6mGtAAk1SZBV18TVA+QcqHiJiwFkswVJs8QQG3rffMwvVl
uUhWd3Hu2DNwJPaVFTX+OWpy7XVJ7wo+Uu3MJcfwj0O7TL/YMVN/1FkpSXiuVixd6pvKrEhgSI0i
uw3P/FXqL2vZsu6d1LDqY8TD+AgGvowfSx5Nydczgm9X7catgeQlEG1vFlUoyXcWzU4I6ca5Knn1
R6R2EN/SqnY9N+pE/mpDJ6Vmllof4rwDThk33TEykDChJIxYvCqp/ck6a+Rl53fNe7eyjYLJIS+k
cdHVa5wny1o+MQrHR0Y1X1DE8/i+LmNdSrKpHznhSReni7GJv+AVKv7pPx0B9vHhhNaij/Za++ux
DiTaaL2azcfkWY/sl/7RrsD08o32+mnfkorWJN05gFnxXj9NULn3zrX+V+p7eW/dAUq5X1b3tOpA
NwLM0GiE8Ye4uGGEFN32Y0TfBRBEsXcfb87RJyP02hi8/XrPG43P77P3Aj9rKeo/lhVfGYgf7vN9
ICxhvgglE+OtzUU28GQgMNlCnginHkp5DPjhDYA48H9lJrw6AMaRjq4/kj1iQoiLGz4ZAEIZBR4q
AMnNpzKhzGEOxI/4p9+dCfqRoxNCaaaALImLUGtvIOgoqyoa+tuJcrAzgt970Ixw+MppYsMW3l58
5U8Ggnp67/ZgUzffXIc2IygwyIrJQh40DLhbqMhQiTh+c+3vDMJtCNEyLPH6ydJPl4NcGEJfdtBA
AGo3qeeAqBADy7W/MPgYYAXTRd1sRYe3R2437+/H++9vDRYwfGGAsp0KnDpPVgSCwioSwKSHm/ER
emYHORUEq3LQVEAFGZgnr7mb9NxwbyCQeoHJKRpjhzUAbNo0B4ceEWx9hEQGdJG910bFAZ1iUbqk
tthfh/j6nG0Dv30Dm1KIwtQ69l4flSGViq6lIoHdX5vg9AD3geEDYKjAyKhdb79nYoC96a9YBAkC
Pr25DnUfEBX5QfuASUmeBaVYu/xgP0Swj1gLqEcpu48Pbj/YQgsENm/QQLAhUqJFVmU39/c3ROOI
+YJ8xfbgPOAgYWgagR6ASCEQ+drO/R/TCPhwrBxlFzMeavSsDz4jemk1asI/HhLKEWqmaCgI0Mqh
HY6oFQkY66ClQByIegPxsGjdPdkVMbemOq2i1L3dNDcPOrzjQUCCh40AmREG2Yj07I+ASKiQ2YWz
8v3YOKwZsENaDT0gCZBQs8K8b7cL7AdKoLRUVMq/n5+b6s3hTYVnZou/mzE4KCzjsAig8cXtkPIb
UoiInhxqNUUbGiEgXyYiIcMiR+6v/ZmgHykAAIzHgFkg9Q9rSVgOUjTWZq/+95mjfYQrJpprQv+t
v/YzR/2I84C8mv3hcZQOaxh2O8PQ+MAGFIKiqPn0FHhySNhHaMDjysLesLkONT4QguiDDgkCJWCo
MrCY7YzgOHwyENoR+oFsGmgObK6DHYihS8OhgKaafVb65P2NI9NQFMRnYeT01wFuDH1LYPA0oJ4k
UMK7vgPf85Nh0MRygXH7WF3crL/DOymFZMWg9QBLGG9X00a7eHvtDYSwKkD+wkJmY3Md6on5zJjh
d0MGOi0iXNB7DnY/FHsDoR+hQgLqHXWZzXWoObWQRB00IyinkShCxXsss+wNhAFdj1ozzctDH4ih
MRRlFLoPWEXtzoL9tIKECxQjFh3Wdm1sduTD2yOE2s6wGUHdFVaFyh6x2QT2g0khlUtqTe2hf84B
DsDQoIG8CroLLy+G8skxYRJkgzQDxbq9fmMEfmGYHgENY5So73u8g/9QPKEM//Qf7OAAz2+wbfOf
3P///ynAGfb+oaATb2790JOUxf//Z6+D3Xfin3y468z3z9n++PYFnz9671m7t9r95dx/yJf5N6/r
P+i2v+blcgVq4icqGo+/6zMq9OPsf/Pu7kvmPZCYBQJhB/8Q7/bvbn/WoBX614cSW4HdzcTgP+Y5
30fzX95/eV/FLz9gU10a+gAsEYvir54m/tJr0JYSHY6hTxlBnn4B5f7YQBp6/7/j5erupS9C5Ml9
13roE74uV/+8+FVvczkhrDL0GW/pqg1cBr8iaTvwEb8i6j7wEb+iZjDwEb/kEDLwGT83FBv6gJ96
9g58wKXvPuTP94tdXYNIYuhauFwWLLfmha1v9xDitqEPOV+6yeviGKIqMfQJGAj6r48TccfgBzzc
3b3xBKLlwU9YloX/0hm0+yL+wPnwc6rywAl76rtvTqY/EAr8lMc18BWQZ7x7eHUuiRbb0G969nBP
mBb9NV6mfsmfHx/y3Ef3pNvduo8rTXRgeorF4OdN48p93YtJ/wMLHImq8vXVIRrVQ8fsp3SXgd/6
9C6Juzde4Q8s8MlDVL6+zwqm39BBGj3E1RtTl/xq8BOW3UNUvPEWf2CBj5bVN++Nr4Ka89DX+Dvk
xDu5S1avrnNhMTP4KffL1Vu7ofEHzu+/7/zXvw2Br377JV5KMx+R4s+Tzx0E/qUf28+sxb/4Fj0s
8//8FwAA//8=</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607122</xdr:colOff>
      <xdr:row>5</xdr:row>
      <xdr:rowOff>133350</xdr:rowOff>
    </xdr:from>
    <xdr:to>
      <xdr:col>9</xdr:col>
      <xdr:colOff>0</xdr:colOff>
      <xdr:row>17</xdr:row>
      <xdr:rowOff>50800</xdr:rowOff>
    </xdr:to>
    <xdr:sp macro="" textlink="">
      <xdr:nvSpPr>
        <xdr:cNvPr id="5" name="Rectangle 4">
          <a:extLst>
            <a:ext uri="{FF2B5EF4-FFF2-40B4-BE49-F238E27FC236}">
              <a16:creationId xmlns:a16="http://schemas.microsoft.com/office/drawing/2014/main" id="{79B39099-4A8E-E657-CED5-0A1C6065061B}"/>
            </a:ext>
          </a:extLst>
        </xdr:cNvPr>
        <xdr:cNvSpPr/>
      </xdr:nvSpPr>
      <xdr:spPr>
        <a:xfrm>
          <a:off x="607122" y="1054100"/>
          <a:ext cx="4879278" cy="212725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609076</xdr:colOff>
      <xdr:row>30</xdr:row>
      <xdr:rowOff>47377</xdr:rowOff>
    </xdr:from>
    <xdr:to>
      <xdr:col>9</xdr:col>
      <xdr:colOff>1954</xdr:colOff>
      <xdr:row>41</xdr:row>
      <xdr:rowOff>150443</xdr:rowOff>
    </xdr:to>
    <xdr:sp macro="" textlink="">
      <xdr:nvSpPr>
        <xdr:cNvPr id="17" name="Rectangle 16">
          <a:extLst>
            <a:ext uri="{FF2B5EF4-FFF2-40B4-BE49-F238E27FC236}">
              <a16:creationId xmlns:a16="http://schemas.microsoft.com/office/drawing/2014/main" id="{2BE033E0-476E-4A24-018C-4EECB43AC177}"/>
            </a:ext>
          </a:extLst>
        </xdr:cNvPr>
        <xdr:cNvSpPr/>
      </xdr:nvSpPr>
      <xdr:spPr>
        <a:xfrm>
          <a:off x="609076" y="5650318"/>
          <a:ext cx="4906172" cy="215747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584200</xdr:colOff>
      <xdr:row>0</xdr:row>
      <xdr:rowOff>114300</xdr:rowOff>
    </xdr:from>
    <xdr:to>
      <xdr:col>9</xdr:col>
      <xdr:colOff>977</xdr:colOff>
      <xdr:row>57</xdr:row>
      <xdr:rowOff>44824</xdr:rowOff>
    </xdr:to>
    <xdr:grpSp>
      <xdr:nvGrpSpPr>
        <xdr:cNvPr id="67" name="Group 66">
          <a:extLst>
            <a:ext uri="{FF2B5EF4-FFF2-40B4-BE49-F238E27FC236}">
              <a16:creationId xmlns:a16="http://schemas.microsoft.com/office/drawing/2014/main" id="{155EF6B0-956E-A8D8-C37E-E4AA141A6151}"/>
            </a:ext>
          </a:extLst>
        </xdr:cNvPr>
        <xdr:cNvGrpSpPr/>
      </xdr:nvGrpSpPr>
      <xdr:grpSpPr>
        <a:xfrm>
          <a:off x="584200" y="114300"/>
          <a:ext cx="4903177" cy="10427074"/>
          <a:chOff x="584200" y="114300"/>
          <a:chExt cx="4903177" cy="10427074"/>
        </a:xfrm>
      </xdr:grpSpPr>
      <xdr:sp macro="" textlink="">
        <xdr:nvSpPr>
          <xdr:cNvPr id="3" name="Rectangle 2">
            <a:extLst>
              <a:ext uri="{FF2B5EF4-FFF2-40B4-BE49-F238E27FC236}">
                <a16:creationId xmlns:a16="http://schemas.microsoft.com/office/drawing/2014/main" id="{AE245907-D16C-C07D-24CE-30B3F2E8AF19}"/>
              </a:ext>
            </a:extLst>
          </xdr:cNvPr>
          <xdr:cNvSpPr/>
        </xdr:nvSpPr>
        <xdr:spPr>
          <a:xfrm>
            <a:off x="609600" y="177800"/>
            <a:ext cx="4876800" cy="10348633"/>
          </a:xfrm>
          <a:prstGeom prst="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endParaRPr lang="en-NG" sz="1100"/>
          </a:p>
        </xdr:txBody>
      </xdr:sp>
      <xdr:sp macro="" textlink="">
        <xdr:nvSpPr>
          <xdr:cNvPr id="20" name="Rectangle 19">
            <a:extLst>
              <a:ext uri="{FF2B5EF4-FFF2-40B4-BE49-F238E27FC236}">
                <a16:creationId xmlns:a16="http://schemas.microsoft.com/office/drawing/2014/main" id="{CF0DBC58-7C36-4666-B408-CF2479E95237}"/>
              </a:ext>
            </a:extLst>
          </xdr:cNvPr>
          <xdr:cNvSpPr/>
        </xdr:nvSpPr>
        <xdr:spPr>
          <a:xfrm>
            <a:off x="609600" y="7867650"/>
            <a:ext cx="4873446" cy="2673724"/>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1" name="TextBox 60">
            <a:extLst>
              <a:ext uri="{FF2B5EF4-FFF2-40B4-BE49-F238E27FC236}">
                <a16:creationId xmlns:a16="http://schemas.microsoft.com/office/drawing/2014/main" id="{C144E651-6E4C-48B7-008E-C53F0661BB15}"/>
              </a:ext>
            </a:extLst>
          </xdr:cNvPr>
          <xdr:cNvSpPr txBox="1"/>
        </xdr:nvSpPr>
        <xdr:spPr>
          <a:xfrm>
            <a:off x="617071" y="7861300"/>
            <a:ext cx="4857375" cy="264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10942C"/>
                </a:solidFill>
                <a:latin typeface="Montserrat" panose="00000500000000000000" pitchFamily="50" charset="0"/>
              </a:rPr>
              <a:t>INFERENCE: </a:t>
            </a:r>
            <a:r>
              <a:rPr lang="en-US" sz="1100" b="1">
                <a:solidFill>
                  <a:sysClr val="windowText" lastClr="000000"/>
                </a:solidFill>
                <a:latin typeface="Montserrat" panose="00000500000000000000" pitchFamily="50" charset="0"/>
              </a:rPr>
              <a:t>Over</a:t>
            </a:r>
            <a:r>
              <a:rPr lang="en-US" sz="1100" b="1" baseline="0">
                <a:solidFill>
                  <a:sysClr val="windowText" lastClr="000000"/>
                </a:solidFill>
                <a:latin typeface="Montserrat" panose="00000500000000000000" pitchFamily="50" charset="0"/>
              </a:rPr>
              <a:t> the last 3 election cycles in Nigeria, the number of registered voters has steadily increased without necessarily meaning that these voters would participate in the elections, now this could be due to a number of factors. This in turns means that there will be minimal voter turnout, which means that very few people are selecting leaders that affect everyone. The last visualization is the distribution of voter apathy by states. </a:t>
            </a:r>
          </a:p>
          <a:p>
            <a:endParaRPr lang="en-US" sz="1100" b="1" baseline="0">
              <a:solidFill>
                <a:sysClr val="windowText" lastClr="000000"/>
              </a:solidFill>
              <a:latin typeface="Montserrat" panose="00000500000000000000" pitchFamily="50" charset="0"/>
            </a:endParaRPr>
          </a:p>
          <a:p>
            <a:r>
              <a:rPr lang="en-US" sz="1100" b="1" baseline="0">
                <a:solidFill>
                  <a:srgbClr val="FF0000"/>
                </a:solidFill>
                <a:latin typeface="Montserrat" panose="00000500000000000000" pitchFamily="50" charset="0"/>
              </a:rPr>
              <a:t>NOTE: </a:t>
            </a:r>
            <a:r>
              <a:rPr lang="en-US" sz="1100" b="1" baseline="0">
                <a:solidFill>
                  <a:sysClr val="windowText" lastClr="000000"/>
                </a:solidFill>
                <a:latin typeface="Montserrat" panose="00000500000000000000" pitchFamily="50" charset="0"/>
              </a:rPr>
              <a:t>all number were approx. to whole numbers,</a:t>
            </a:r>
          </a:p>
          <a:p>
            <a:r>
              <a:rPr lang="en-US" sz="1100" b="1" baseline="0">
                <a:solidFill>
                  <a:sysClr val="windowText" lastClr="000000"/>
                </a:solidFill>
                <a:latin typeface="Montserrat" panose="00000500000000000000" pitchFamily="50" charset="0"/>
              </a:rPr>
              <a:t>- p.p: percentage point</a:t>
            </a:r>
          </a:p>
          <a:p>
            <a:r>
              <a:rPr lang="en-US" sz="1100" b="1" baseline="0">
                <a:solidFill>
                  <a:sysClr val="windowText" lastClr="000000"/>
                </a:solidFill>
                <a:latin typeface="Montserrat" panose="00000500000000000000" pitchFamily="50" charset="0"/>
              </a:rPr>
              <a:t>- excel could only plot 84% of the data for the map, hence the white spots</a:t>
            </a:r>
            <a:endParaRPr lang="en-NG" sz="1100" b="1">
              <a:solidFill>
                <a:srgbClr val="10942C"/>
              </a:solidFill>
              <a:latin typeface="Montserrat" panose="00000500000000000000" pitchFamily="50" charset="0"/>
            </a:endParaRPr>
          </a:p>
        </xdr:txBody>
      </xdr:sp>
      <xdr:sp macro="" textlink="">
        <xdr:nvSpPr>
          <xdr:cNvPr id="4" name="TextBox 3">
            <a:extLst>
              <a:ext uri="{FF2B5EF4-FFF2-40B4-BE49-F238E27FC236}">
                <a16:creationId xmlns:a16="http://schemas.microsoft.com/office/drawing/2014/main" id="{B8F723BA-CA2F-F61E-C4CC-6F72376EDDE4}"/>
              </a:ext>
            </a:extLst>
          </xdr:cNvPr>
          <xdr:cNvSpPr txBox="1"/>
        </xdr:nvSpPr>
        <xdr:spPr>
          <a:xfrm>
            <a:off x="622300" y="114300"/>
            <a:ext cx="3295650" cy="914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800" b="1">
                <a:solidFill>
                  <a:srgbClr val="095319"/>
                </a:solidFill>
                <a:latin typeface="Montserrat" panose="00000500000000000000" pitchFamily="50" charset="0"/>
              </a:rPr>
              <a:t>Voter Analysis</a:t>
            </a:r>
          </a:p>
          <a:p>
            <a:pPr algn="l"/>
            <a:r>
              <a:rPr lang="en-US" sz="1400" b="0">
                <a:solidFill>
                  <a:srgbClr val="10942C"/>
                </a:solidFill>
                <a:latin typeface="Montserrat" panose="00000500000000000000" pitchFamily="50" charset="0"/>
              </a:rPr>
              <a:t>2015-2019-2023</a:t>
            </a:r>
            <a:endParaRPr lang="en-NG" sz="2800" b="0">
              <a:solidFill>
                <a:srgbClr val="10942C"/>
              </a:solidFill>
              <a:latin typeface="Montserrat" panose="00000500000000000000" pitchFamily="50" charset="0"/>
            </a:endParaRPr>
          </a:p>
        </xdr:txBody>
      </xdr:sp>
      <xdr:cxnSp macro="">
        <xdr:nvCxnSpPr>
          <xdr:cNvPr id="7" name="Straight Connector 6">
            <a:extLst>
              <a:ext uri="{FF2B5EF4-FFF2-40B4-BE49-F238E27FC236}">
                <a16:creationId xmlns:a16="http://schemas.microsoft.com/office/drawing/2014/main" id="{B1CCBE0C-B74A-1BE4-FE0A-34942013C4F8}"/>
              </a:ext>
            </a:extLst>
          </xdr:cNvPr>
          <xdr:cNvCxnSpPr/>
        </xdr:nvCxnSpPr>
        <xdr:spPr>
          <a:xfrm flipH="1">
            <a:off x="3371850" y="1138796"/>
            <a:ext cx="1832" cy="2042554"/>
          </a:xfrm>
          <a:prstGeom prst="line">
            <a:avLst/>
          </a:prstGeom>
          <a:ln>
            <a:solidFill>
              <a:srgbClr val="095319"/>
            </a:solidFill>
          </a:ln>
        </xdr:spPr>
        <xdr:style>
          <a:lnRef idx="3">
            <a:schemeClr val="dk1"/>
          </a:lnRef>
          <a:fillRef idx="0">
            <a:schemeClr val="dk1"/>
          </a:fillRef>
          <a:effectRef idx="2">
            <a:schemeClr val="dk1"/>
          </a:effectRef>
          <a:fontRef idx="minor">
            <a:schemeClr val="tx1"/>
          </a:fontRef>
        </xdr:style>
      </xdr:cxnSp>
      <xdr:sp macro="" textlink="">
        <xdr:nvSpPr>
          <xdr:cNvPr id="8" name="TextBox 7">
            <a:extLst>
              <a:ext uri="{FF2B5EF4-FFF2-40B4-BE49-F238E27FC236}">
                <a16:creationId xmlns:a16="http://schemas.microsoft.com/office/drawing/2014/main" id="{40F2DC8D-9F89-47D5-8179-59FE3EFBB197}"/>
              </a:ext>
            </a:extLst>
          </xdr:cNvPr>
          <xdr:cNvSpPr txBox="1"/>
        </xdr:nvSpPr>
        <xdr:spPr>
          <a:xfrm>
            <a:off x="3366139" y="1130698"/>
            <a:ext cx="1833948" cy="20506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100" b="1">
                <a:solidFill>
                  <a:srgbClr val="10942C"/>
                </a:solidFill>
                <a:latin typeface="Montserrat" panose="00000500000000000000" pitchFamily="50" charset="0"/>
              </a:rPr>
              <a:t>Voters</a:t>
            </a:r>
            <a:r>
              <a:rPr lang="en-US" sz="1100" b="1" baseline="0">
                <a:solidFill>
                  <a:srgbClr val="10942C"/>
                </a:solidFill>
                <a:latin typeface="Montserrat" panose="00000500000000000000" pitchFamily="50" charset="0"/>
              </a:rPr>
              <a:t> </a:t>
            </a:r>
            <a:r>
              <a:rPr lang="en-US" sz="1100" b="1">
                <a:solidFill>
                  <a:srgbClr val="10942C"/>
                </a:solidFill>
                <a:latin typeface="Montserrat" panose="00000500000000000000" pitchFamily="50" charset="0"/>
              </a:rPr>
              <a:t>Participation Rate,</a:t>
            </a:r>
            <a:r>
              <a:rPr lang="en-US" sz="1100" b="1" baseline="0">
                <a:solidFill>
                  <a:srgbClr val="10942C"/>
                </a:solidFill>
                <a:latin typeface="Montserrat" panose="00000500000000000000" pitchFamily="50" charset="0"/>
              </a:rPr>
              <a:t> </a:t>
            </a:r>
            <a:r>
              <a:rPr lang="en-US" sz="1100" b="1" baseline="0">
                <a:solidFill>
                  <a:sysClr val="windowText" lastClr="000000"/>
                </a:solidFill>
                <a:latin typeface="Montserrat" panose="00000500000000000000" pitchFamily="50" charset="0"/>
              </a:rPr>
              <a:t>measures the involvement of registered voters in an election. It represents the percentage of registered voters who actively participated in the elections</a:t>
            </a:r>
            <a:endParaRPr lang="en-NG" sz="1100" b="0">
              <a:solidFill>
                <a:srgbClr val="10942C"/>
              </a:solidFill>
              <a:latin typeface="Montserrat" panose="00000500000000000000" pitchFamily="50" charset="0"/>
            </a:endParaRPr>
          </a:p>
        </xdr:txBody>
      </xdr:sp>
      <xdr:sp macro="" textlink="">
        <xdr:nvSpPr>
          <xdr:cNvPr id="12" name="Rectangle 11">
            <a:extLst>
              <a:ext uri="{FF2B5EF4-FFF2-40B4-BE49-F238E27FC236}">
                <a16:creationId xmlns:a16="http://schemas.microsoft.com/office/drawing/2014/main" id="{541D41B3-D1BB-521C-4AF2-041F127C4E58}"/>
              </a:ext>
            </a:extLst>
          </xdr:cNvPr>
          <xdr:cNvSpPr/>
        </xdr:nvSpPr>
        <xdr:spPr>
          <a:xfrm>
            <a:off x="608099" y="3251200"/>
            <a:ext cx="4879278" cy="2285999"/>
          </a:xfrm>
          <a:prstGeom prst="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xnSp macro="">
        <xdr:nvCxnSpPr>
          <xdr:cNvPr id="13" name="Straight Connector 12">
            <a:extLst>
              <a:ext uri="{FF2B5EF4-FFF2-40B4-BE49-F238E27FC236}">
                <a16:creationId xmlns:a16="http://schemas.microsoft.com/office/drawing/2014/main" id="{7CE1D861-27A6-0E81-A826-108425287F89}"/>
              </a:ext>
            </a:extLst>
          </xdr:cNvPr>
          <xdr:cNvCxnSpPr/>
        </xdr:nvCxnSpPr>
        <xdr:spPr>
          <a:xfrm flipH="1">
            <a:off x="3352800" y="3314700"/>
            <a:ext cx="12700" cy="2108200"/>
          </a:xfrm>
          <a:prstGeom prst="line">
            <a:avLst/>
          </a:prstGeom>
          <a:ln>
            <a:solidFill>
              <a:srgbClr val="095319"/>
            </a:solidFill>
          </a:ln>
        </xdr:spPr>
        <xdr:style>
          <a:lnRef idx="3">
            <a:schemeClr val="dk1"/>
          </a:lnRef>
          <a:fillRef idx="0">
            <a:schemeClr val="dk1"/>
          </a:fillRef>
          <a:effectRef idx="2">
            <a:schemeClr val="dk1"/>
          </a:effectRef>
          <a:fontRef idx="minor">
            <a:schemeClr val="tx1"/>
          </a:fontRef>
        </xdr:style>
      </xdr:cxnSp>
      <xdr:sp macro="" textlink="">
        <xdr:nvSpPr>
          <xdr:cNvPr id="14" name="TextBox 13">
            <a:extLst>
              <a:ext uri="{FF2B5EF4-FFF2-40B4-BE49-F238E27FC236}">
                <a16:creationId xmlns:a16="http://schemas.microsoft.com/office/drawing/2014/main" id="{AB234FE4-5D05-03C9-E6E9-8961943FBF20}"/>
              </a:ext>
            </a:extLst>
          </xdr:cNvPr>
          <xdr:cNvSpPr txBox="1"/>
        </xdr:nvSpPr>
        <xdr:spPr>
          <a:xfrm>
            <a:off x="3373465" y="3276602"/>
            <a:ext cx="1833947" cy="2285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10942C"/>
                </a:solidFill>
                <a:latin typeface="Montserrat" panose="00000500000000000000" pitchFamily="50" charset="0"/>
              </a:rPr>
              <a:t>Voters</a:t>
            </a:r>
            <a:r>
              <a:rPr lang="en-US" sz="1200" b="1" baseline="0">
                <a:solidFill>
                  <a:srgbClr val="10942C"/>
                </a:solidFill>
                <a:latin typeface="Montserrat" panose="00000500000000000000" pitchFamily="50" charset="0"/>
              </a:rPr>
              <a:t> Turnout Rate, </a:t>
            </a:r>
            <a:r>
              <a:rPr lang="en-US" sz="1200" b="1" baseline="0">
                <a:solidFill>
                  <a:sysClr val="windowText" lastClr="000000"/>
                </a:solidFill>
                <a:latin typeface="Montserrat" panose="00000500000000000000" pitchFamily="50" charset="0"/>
              </a:rPr>
              <a:t>is the percentage of eligible voters who cast their votes. This shows the level of civic engangement by the citizens at various points in time.</a:t>
            </a:r>
            <a:endParaRPr lang="en-NG" sz="1200" b="0">
              <a:solidFill>
                <a:srgbClr val="10942C"/>
              </a:solidFill>
              <a:latin typeface="Montserrat" panose="00000500000000000000" pitchFamily="50" charset="0"/>
            </a:endParaRPr>
          </a:p>
        </xdr:txBody>
      </xdr:sp>
      <xdr:pic>
        <xdr:nvPicPr>
          <xdr:cNvPr id="22" name="Picture 21">
            <a:extLst>
              <a:ext uri="{FF2B5EF4-FFF2-40B4-BE49-F238E27FC236}">
                <a16:creationId xmlns:a16="http://schemas.microsoft.com/office/drawing/2014/main" id="{6990C28C-40F1-23FD-C09E-45E0CEFFFF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03782" y="1104901"/>
            <a:ext cx="970874" cy="971550"/>
          </a:xfrm>
          <a:prstGeom prst="rect">
            <a:avLst/>
          </a:prstGeom>
        </xdr:spPr>
      </xdr:pic>
      <xdr:sp macro="" textlink="">
        <xdr:nvSpPr>
          <xdr:cNvPr id="9" name="TextBox 8">
            <a:extLst>
              <a:ext uri="{FF2B5EF4-FFF2-40B4-BE49-F238E27FC236}">
                <a16:creationId xmlns:a16="http://schemas.microsoft.com/office/drawing/2014/main" id="{6E98A122-D2E4-E293-1E1D-ECBCA0CCD128}"/>
              </a:ext>
            </a:extLst>
          </xdr:cNvPr>
          <xdr:cNvSpPr txBox="1"/>
        </xdr:nvSpPr>
        <xdr:spPr>
          <a:xfrm>
            <a:off x="698500" y="2933700"/>
            <a:ext cx="26352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rgbClr val="095319"/>
                </a:solidFill>
                <a:latin typeface="Montserrat Light" panose="00000400000000000000" pitchFamily="50" charset="0"/>
              </a:rPr>
              <a:t>Voters</a:t>
            </a:r>
            <a:r>
              <a:rPr lang="en-US" sz="1200" b="0" baseline="0">
                <a:solidFill>
                  <a:srgbClr val="095319"/>
                </a:solidFill>
                <a:latin typeface="Montserrat Light" panose="00000400000000000000" pitchFamily="50" charset="0"/>
              </a:rPr>
              <a:t> Participation Rate</a:t>
            </a:r>
            <a:endParaRPr lang="en-NG" sz="1200" b="0">
              <a:solidFill>
                <a:srgbClr val="10942C"/>
              </a:solidFill>
              <a:latin typeface="Montserrat Light" panose="00000400000000000000" pitchFamily="50" charset="0"/>
            </a:endParaRPr>
          </a:p>
        </xdr:txBody>
      </xdr:sp>
      <xdr:pic>
        <xdr:nvPicPr>
          <xdr:cNvPr id="37" name="Picture 36">
            <a:extLst>
              <a:ext uri="{FF2B5EF4-FFF2-40B4-BE49-F238E27FC236}">
                <a16:creationId xmlns:a16="http://schemas.microsoft.com/office/drawing/2014/main" id="{65AF7C9E-E718-CF25-6F10-5F3E747ABD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71601" y="3503711"/>
            <a:ext cx="1308099" cy="877789"/>
          </a:xfrm>
          <a:prstGeom prst="rect">
            <a:avLst/>
          </a:prstGeom>
        </xdr:spPr>
      </xdr:pic>
      <xdr:sp macro="" textlink="">
        <xdr:nvSpPr>
          <xdr:cNvPr id="38" name="TextBox 37">
            <a:extLst>
              <a:ext uri="{FF2B5EF4-FFF2-40B4-BE49-F238E27FC236}">
                <a16:creationId xmlns:a16="http://schemas.microsoft.com/office/drawing/2014/main" id="{3FDED55E-1F41-4FD1-7D4F-7C7B86BFE2CF}"/>
              </a:ext>
            </a:extLst>
          </xdr:cNvPr>
          <xdr:cNvSpPr txBox="1"/>
        </xdr:nvSpPr>
        <xdr:spPr>
          <a:xfrm>
            <a:off x="711200" y="5137150"/>
            <a:ext cx="26352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rgbClr val="095319"/>
                </a:solidFill>
                <a:latin typeface="Montserrat Light" panose="00000400000000000000" pitchFamily="50" charset="0"/>
              </a:rPr>
              <a:t>Voters</a:t>
            </a:r>
            <a:r>
              <a:rPr lang="en-US" sz="1200" b="0" baseline="0">
                <a:solidFill>
                  <a:srgbClr val="095319"/>
                </a:solidFill>
                <a:latin typeface="Montserrat Light" panose="00000400000000000000" pitchFamily="50" charset="0"/>
              </a:rPr>
              <a:t> Turnout Rate</a:t>
            </a:r>
            <a:endParaRPr lang="en-NG" sz="1200" b="0">
              <a:solidFill>
                <a:srgbClr val="10942C"/>
              </a:solidFill>
              <a:latin typeface="Montserrat Light" panose="00000400000000000000" pitchFamily="50" charset="0"/>
            </a:endParaRPr>
          </a:p>
        </xdr:txBody>
      </xdr:sp>
      <xdr:grpSp>
        <xdr:nvGrpSpPr>
          <xdr:cNvPr id="54" name="Group 53">
            <a:extLst>
              <a:ext uri="{FF2B5EF4-FFF2-40B4-BE49-F238E27FC236}">
                <a16:creationId xmlns:a16="http://schemas.microsoft.com/office/drawing/2014/main" id="{3A15EFD6-1FF5-4DAA-6ADC-B068FD1BDBDE}"/>
              </a:ext>
            </a:extLst>
          </xdr:cNvPr>
          <xdr:cNvGrpSpPr/>
        </xdr:nvGrpSpPr>
        <xdr:grpSpPr>
          <a:xfrm>
            <a:off x="584200" y="4457700"/>
            <a:ext cx="2781300" cy="565150"/>
            <a:chOff x="584200" y="4457700"/>
            <a:chExt cx="2781300" cy="565150"/>
          </a:xfrm>
        </xdr:grpSpPr>
        <xdr:sp macro="" textlink="">
          <xdr:nvSpPr>
            <xdr:cNvPr id="44" name="TextBox 43">
              <a:extLst>
                <a:ext uri="{FF2B5EF4-FFF2-40B4-BE49-F238E27FC236}">
                  <a16:creationId xmlns:a16="http://schemas.microsoft.com/office/drawing/2014/main" id="{8D96B2F6-3DA9-016C-30FA-CC48E9B9CAF5}"/>
                </a:ext>
              </a:extLst>
            </xdr:cNvPr>
            <xdr:cNvSpPr txBox="1"/>
          </xdr:nvSpPr>
          <xdr:spPr>
            <a:xfrm>
              <a:off x="584200" y="4489450"/>
              <a:ext cx="273050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rgbClr val="095319"/>
                  </a:solidFill>
                  <a:latin typeface="Montserrat" panose="00000500000000000000" pitchFamily="50" charset="0"/>
                </a:rPr>
                <a:t>43% </a:t>
              </a:r>
              <a:r>
                <a:rPr lang="en-US" sz="2000" b="1" baseline="0">
                  <a:solidFill>
                    <a:srgbClr val="095319"/>
                  </a:solidFill>
                  <a:latin typeface="Montserrat" panose="00000500000000000000" pitchFamily="50" charset="0"/>
                </a:rPr>
                <a:t>  	  33%  	  27%</a:t>
              </a:r>
              <a:endParaRPr lang="en-NG" sz="2000" b="0">
                <a:solidFill>
                  <a:srgbClr val="10942C"/>
                </a:solidFill>
                <a:latin typeface="Montserrat" panose="00000500000000000000" pitchFamily="50" charset="0"/>
              </a:endParaRPr>
            </a:p>
          </xdr:txBody>
        </xdr:sp>
        <xdr:sp macro="" textlink="">
          <xdr:nvSpPr>
            <xdr:cNvPr id="45" name="TextBox 44">
              <a:extLst>
                <a:ext uri="{FF2B5EF4-FFF2-40B4-BE49-F238E27FC236}">
                  <a16:creationId xmlns:a16="http://schemas.microsoft.com/office/drawing/2014/main" id="{46840CE1-21B0-A789-B73A-3E8E8452740C}"/>
                </a:ext>
              </a:extLst>
            </xdr:cNvPr>
            <xdr:cNvSpPr txBox="1"/>
          </xdr:nvSpPr>
          <xdr:spPr>
            <a:xfrm>
              <a:off x="635000" y="4813300"/>
              <a:ext cx="27305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rgbClr val="095319"/>
                  </a:solidFill>
                  <a:latin typeface="Montserrat Light" panose="00000400000000000000" pitchFamily="50" charset="0"/>
                </a:rPr>
                <a:t>2015       	   2019       	   2023</a:t>
              </a:r>
              <a:endParaRPr lang="en-NG" sz="1200" b="0">
                <a:solidFill>
                  <a:srgbClr val="10942C"/>
                </a:solidFill>
                <a:latin typeface="Montserrat Light" panose="00000400000000000000" pitchFamily="50" charset="0"/>
              </a:endParaRPr>
            </a:p>
          </xdr:txBody>
        </xdr:sp>
        <xdr:sp macro="" textlink="">
          <xdr:nvSpPr>
            <xdr:cNvPr id="46" name="Isosceles Triangle 45">
              <a:extLst>
                <a:ext uri="{FF2B5EF4-FFF2-40B4-BE49-F238E27FC236}">
                  <a16:creationId xmlns:a16="http://schemas.microsoft.com/office/drawing/2014/main" id="{CB1DC2BC-81A2-8579-A451-80C3D2CD83F0}"/>
                </a:ext>
              </a:extLst>
            </xdr:cNvPr>
            <xdr:cNvSpPr/>
          </xdr:nvSpPr>
          <xdr:spPr>
            <a:xfrm rot="10800000">
              <a:off x="2387600" y="4667249"/>
              <a:ext cx="158750" cy="203199"/>
            </a:xfrm>
            <a:prstGeom prst="triangl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47" name="Isosceles Triangle 46">
              <a:extLst>
                <a:ext uri="{FF2B5EF4-FFF2-40B4-BE49-F238E27FC236}">
                  <a16:creationId xmlns:a16="http://schemas.microsoft.com/office/drawing/2014/main" id="{7548B386-5445-223E-F72C-B530137FE719}"/>
                </a:ext>
              </a:extLst>
            </xdr:cNvPr>
            <xdr:cNvSpPr/>
          </xdr:nvSpPr>
          <xdr:spPr>
            <a:xfrm rot="10800000">
              <a:off x="1384300" y="4660899"/>
              <a:ext cx="158750" cy="203199"/>
            </a:xfrm>
            <a:prstGeom prst="triangl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3" name="TextBox 52">
              <a:extLst>
                <a:ext uri="{FF2B5EF4-FFF2-40B4-BE49-F238E27FC236}">
                  <a16:creationId xmlns:a16="http://schemas.microsoft.com/office/drawing/2014/main" id="{C8ACC223-20CE-63B4-9A8A-431F1C24BB8D}"/>
                </a:ext>
              </a:extLst>
            </xdr:cNvPr>
            <xdr:cNvSpPr txBox="1"/>
          </xdr:nvSpPr>
          <xdr:spPr>
            <a:xfrm>
              <a:off x="622300" y="4457700"/>
              <a:ext cx="27305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0" baseline="0">
                  <a:solidFill>
                    <a:srgbClr val="10942C"/>
                  </a:solidFill>
                  <a:latin typeface="Montserrat Light" panose="00000400000000000000" pitchFamily="50" charset="0"/>
                </a:rPr>
                <a:t>                   </a:t>
              </a:r>
              <a:r>
                <a:rPr lang="en-US" sz="900" b="0">
                  <a:solidFill>
                    <a:srgbClr val="FF0000"/>
                  </a:solidFill>
                  <a:latin typeface="Montserrat Light" panose="00000400000000000000" pitchFamily="50" charset="0"/>
                </a:rPr>
                <a:t>-10</a:t>
              </a:r>
              <a:r>
                <a:rPr lang="en-US" sz="900" b="0" baseline="0">
                  <a:solidFill>
                    <a:srgbClr val="FF0000"/>
                  </a:solidFill>
                  <a:latin typeface="Montserrat Light" panose="00000400000000000000" pitchFamily="50" charset="0"/>
                </a:rPr>
                <a:t> p.p</a:t>
              </a:r>
              <a:r>
                <a:rPr lang="en-US" sz="900" b="0" baseline="0">
                  <a:solidFill>
                    <a:srgbClr val="10942C"/>
                  </a:solidFill>
                  <a:latin typeface="Montserrat Light" panose="00000400000000000000" pitchFamily="50" charset="0"/>
                </a:rPr>
                <a:t>                      </a:t>
              </a:r>
              <a:r>
                <a:rPr lang="en-US" sz="900" b="0" baseline="0">
                  <a:solidFill>
                    <a:srgbClr val="FF0000"/>
                  </a:solidFill>
                  <a:latin typeface="Montserrat Light" panose="00000400000000000000" pitchFamily="50" charset="0"/>
                </a:rPr>
                <a:t>-6 p.p</a:t>
              </a:r>
              <a:endParaRPr lang="en-NG" sz="900" b="0">
                <a:solidFill>
                  <a:srgbClr val="FF0000"/>
                </a:solidFill>
                <a:latin typeface="Montserrat Light" panose="00000400000000000000" pitchFamily="50" charset="0"/>
              </a:endParaRPr>
            </a:p>
          </xdr:txBody>
        </xdr:sp>
      </xdr:grpSp>
      <xdr:grpSp>
        <xdr:nvGrpSpPr>
          <xdr:cNvPr id="55" name="Group 54">
            <a:extLst>
              <a:ext uri="{FF2B5EF4-FFF2-40B4-BE49-F238E27FC236}">
                <a16:creationId xmlns:a16="http://schemas.microsoft.com/office/drawing/2014/main" id="{0A740BCF-8EA8-A428-D585-E9AB85CE495E}"/>
              </a:ext>
            </a:extLst>
          </xdr:cNvPr>
          <xdr:cNvGrpSpPr/>
        </xdr:nvGrpSpPr>
        <xdr:grpSpPr>
          <a:xfrm>
            <a:off x="685800" y="2159000"/>
            <a:ext cx="2781300" cy="565150"/>
            <a:chOff x="584200" y="4457700"/>
            <a:chExt cx="2781300" cy="565150"/>
          </a:xfrm>
        </xdr:grpSpPr>
        <xdr:sp macro="" textlink="">
          <xdr:nvSpPr>
            <xdr:cNvPr id="56" name="TextBox 55">
              <a:extLst>
                <a:ext uri="{FF2B5EF4-FFF2-40B4-BE49-F238E27FC236}">
                  <a16:creationId xmlns:a16="http://schemas.microsoft.com/office/drawing/2014/main" id="{4A563C15-DD4B-2EC2-5608-A2C9E940CB97}"/>
                </a:ext>
              </a:extLst>
            </xdr:cNvPr>
            <xdr:cNvSpPr txBox="1"/>
          </xdr:nvSpPr>
          <xdr:spPr>
            <a:xfrm>
              <a:off x="584200" y="4489450"/>
              <a:ext cx="2730500" cy="450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rgbClr val="095319"/>
                  </a:solidFill>
                  <a:latin typeface="Montserrat" panose="00000500000000000000" pitchFamily="50" charset="0"/>
                </a:rPr>
                <a:t>46% </a:t>
              </a:r>
              <a:r>
                <a:rPr lang="en-US" sz="2000" b="1" baseline="0">
                  <a:solidFill>
                    <a:srgbClr val="095319"/>
                  </a:solidFill>
                  <a:latin typeface="Montserrat" panose="00000500000000000000" pitchFamily="50" charset="0"/>
                </a:rPr>
                <a:t>  	  35%  	  27%</a:t>
              </a:r>
              <a:endParaRPr lang="en-NG" sz="2000" b="0">
                <a:solidFill>
                  <a:srgbClr val="10942C"/>
                </a:solidFill>
                <a:latin typeface="Montserrat" panose="00000500000000000000" pitchFamily="50" charset="0"/>
              </a:endParaRPr>
            </a:p>
          </xdr:txBody>
        </xdr:sp>
        <xdr:sp macro="" textlink="">
          <xdr:nvSpPr>
            <xdr:cNvPr id="57" name="TextBox 56">
              <a:extLst>
                <a:ext uri="{FF2B5EF4-FFF2-40B4-BE49-F238E27FC236}">
                  <a16:creationId xmlns:a16="http://schemas.microsoft.com/office/drawing/2014/main" id="{C8AC2E0E-F42C-693A-A109-D78FB14C755A}"/>
                </a:ext>
              </a:extLst>
            </xdr:cNvPr>
            <xdr:cNvSpPr txBox="1"/>
          </xdr:nvSpPr>
          <xdr:spPr>
            <a:xfrm>
              <a:off x="635000" y="4813300"/>
              <a:ext cx="27305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200" b="0">
                  <a:solidFill>
                    <a:srgbClr val="095319"/>
                  </a:solidFill>
                  <a:latin typeface="Montserrat Light" panose="00000400000000000000" pitchFamily="50" charset="0"/>
                </a:rPr>
                <a:t>2015       	   2019       	   2023</a:t>
              </a:r>
              <a:endParaRPr lang="en-NG" sz="1200" b="0">
                <a:solidFill>
                  <a:srgbClr val="10942C"/>
                </a:solidFill>
                <a:latin typeface="Montserrat Light" panose="00000400000000000000" pitchFamily="50" charset="0"/>
              </a:endParaRPr>
            </a:p>
          </xdr:txBody>
        </xdr:sp>
        <xdr:sp macro="" textlink="">
          <xdr:nvSpPr>
            <xdr:cNvPr id="58" name="Isosceles Triangle 57">
              <a:extLst>
                <a:ext uri="{FF2B5EF4-FFF2-40B4-BE49-F238E27FC236}">
                  <a16:creationId xmlns:a16="http://schemas.microsoft.com/office/drawing/2014/main" id="{CE623F6D-38E7-F60F-7095-F449450E1466}"/>
                </a:ext>
              </a:extLst>
            </xdr:cNvPr>
            <xdr:cNvSpPr/>
          </xdr:nvSpPr>
          <xdr:spPr>
            <a:xfrm rot="10800000">
              <a:off x="2387600" y="4667249"/>
              <a:ext cx="158750" cy="203199"/>
            </a:xfrm>
            <a:prstGeom prst="triangl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59" name="Isosceles Triangle 58">
              <a:extLst>
                <a:ext uri="{FF2B5EF4-FFF2-40B4-BE49-F238E27FC236}">
                  <a16:creationId xmlns:a16="http://schemas.microsoft.com/office/drawing/2014/main" id="{C4E83CDE-BEF3-596D-500C-F0C9E38A216C}"/>
                </a:ext>
              </a:extLst>
            </xdr:cNvPr>
            <xdr:cNvSpPr/>
          </xdr:nvSpPr>
          <xdr:spPr>
            <a:xfrm rot="10800000">
              <a:off x="1384300" y="4660899"/>
              <a:ext cx="158750" cy="203199"/>
            </a:xfrm>
            <a:prstGeom prst="triangle">
              <a:avLst/>
            </a:prstGeom>
            <a:solidFill>
              <a:srgbClr val="FF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sp macro="" textlink="">
          <xdr:nvSpPr>
            <xdr:cNvPr id="60" name="TextBox 59">
              <a:extLst>
                <a:ext uri="{FF2B5EF4-FFF2-40B4-BE49-F238E27FC236}">
                  <a16:creationId xmlns:a16="http://schemas.microsoft.com/office/drawing/2014/main" id="{9CB829E6-BB9B-BE10-CDC0-7FF1AA7C6EFC}"/>
                </a:ext>
              </a:extLst>
            </xdr:cNvPr>
            <xdr:cNvSpPr txBox="1"/>
          </xdr:nvSpPr>
          <xdr:spPr>
            <a:xfrm>
              <a:off x="622300" y="4457700"/>
              <a:ext cx="2730500"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0" baseline="0">
                  <a:solidFill>
                    <a:srgbClr val="10942C"/>
                  </a:solidFill>
                  <a:latin typeface="Montserrat Light" panose="00000400000000000000" pitchFamily="50" charset="0"/>
                </a:rPr>
                <a:t>                    </a:t>
              </a:r>
              <a:r>
                <a:rPr lang="en-US" sz="900" b="0">
                  <a:solidFill>
                    <a:srgbClr val="FF0000"/>
                  </a:solidFill>
                  <a:latin typeface="Montserrat Light" panose="00000400000000000000" pitchFamily="50" charset="0"/>
                </a:rPr>
                <a:t>-9</a:t>
              </a:r>
              <a:r>
                <a:rPr lang="en-US" sz="900" b="0" baseline="0">
                  <a:solidFill>
                    <a:srgbClr val="FF0000"/>
                  </a:solidFill>
                  <a:latin typeface="Montserrat Light" panose="00000400000000000000" pitchFamily="50" charset="0"/>
                </a:rPr>
                <a:t> p.p</a:t>
              </a:r>
              <a:r>
                <a:rPr lang="en-US" sz="900" b="0" baseline="0">
                  <a:solidFill>
                    <a:srgbClr val="10942C"/>
                  </a:solidFill>
                  <a:latin typeface="Montserrat Light" panose="00000400000000000000" pitchFamily="50" charset="0"/>
                </a:rPr>
                <a:t>                       </a:t>
              </a:r>
              <a:r>
                <a:rPr lang="en-US" sz="900" b="0" baseline="0">
                  <a:solidFill>
                    <a:srgbClr val="FF0000"/>
                  </a:solidFill>
                  <a:latin typeface="Montserrat Light" panose="00000400000000000000" pitchFamily="50" charset="0"/>
                </a:rPr>
                <a:t>-8 p.p</a:t>
              </a:r>
              <a:endParaRPr lang="en-NG" sz="900" b="0">
                <a:solidFill>
                  <a:srgbClr val="FF0000"/>
                </a:solidFill>
                <a:latin typeface="Montserrat Light" panose="00000400000000000000" pitchFamily="50" charset="0"/>
              </a:endParaRPr>
            </a:p>
          </xdr:txBody>
        </xdr:sp>
      </xdr:grpSp>
      <mc:AlternateContent xmlns:mc="http://schemas.openxmlformats.org/markup-compatibility/2006">
        <mc:Choice xmlns:cx4="http://schemas.microsoft.com/office/drawing/2016/5/10/chartex" Requires="cx4">
          <xdr:graphicFrame macro="">
            <xdr:nvGraphicFramePr>
              <xdr:cNvPr id="65" name="Chart 64">
                <a:extLst>
                  <a:ext uri="{FF2B5EF4-FFF2-40B4-BE49-F238E27FC236}">
                    <a16:creationId xmlns:a16="http://schemas.microsoft.com/office/drawing/2014/main" id="{B972C5F4-4F77-4643-85B2-FDB09F732D42}"/>
                  </a:ext>
                </a:extLst>
              </xdr:cNvPr>
              <xdr:cNvGraphicFramePr/>
            </xdr:nvGraphicFramePr>
            <xdr:xfrm>
              <a:off x="1794437" y="5554382"/>
              <a:ext cx="2950880" cy="2018179"/>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794437" y="5554382"/>
                <a:ext cx="2950880" cy="2018179"/>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sp macro="" textlink="">
        <xdr:nvSpPr>
          <xdr:cNvPr id="66" name="TextBox 65">
            <a:extLst>
              <a:ext uri="{FF2B5EF4-FFF2-40B4-BE49-F238E27FC236}">
                <a16:creationId xmlns:a16="http://schemas.microsoft.com/office/drawing/2014/main" id="{78F1835E-DB14-4BC0-7331-D09DF2E41B84}"/>
              </a:ext>
            </a:extLst>
          </xdr:cNvPr>
          <xdr:cNvSpPr txBox="1"/>
        </xdr:nvSpPr>
        <xdr:spPr>
          <a:xfrm>
            <a:off x="1786965" y="7541561"/>
            <a:ext cx="2632261" cy="260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0">
                <a:solidFill>
                  <a:srgbClr val="095319"/>
                </a:solidFill>
                <a:latin typeface="Montserrat Light" panose="00000400000000000000" pitchFamily="50" charset="0"/>
              </a:rPr>
              <a:t>Voter Apathy by States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581025</xdr:colOff>
      <xdr:row>20</xdr:row>
      <xdr:rowOff>47625</xdr:rowOff>
    </xdr:from>
    <xdr:to>
      <xdr:col>15</xdr:col>
      <xdr:colOff>3175</xdr:colOff>
      <xdr:row>35</xdr:row>
      <xdr:rowOff>28575</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52BF5CB3-5D0E-F461-5AFA-4B41AD34B8E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65975" y="3730625"/>
              <a:ext cx="4572000" cy="2743200"/>
            </a:xfrm>
            <a:prstGeom prst="rect">
              <a:avLst/>
            </a:prstGeom>
            <a:solidFill>
              <a:prstClr val="white"/>
            </a:solidFill>
            <a:ln w="1">
              <a:solidFill>
                <a:prstClr val="green"/>
              </a:solidFill>
            </a:ln>
          </xdr:spPr>
          <xdr:txBody>
            <a:bodyPr vertOverflow="clip" horzOverflow="clip"/>
            <a:lstStyle/>
            <a:p>
              <a:r>
                <a:rPr lang="en-NG" sz="1100"/>
                <a:t>This chart isn't available in your version of Excel.
Editing this shape or saving this workbook into a different file format will permanently break the chart.</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81726B6-28AC-42BB-9A8C-6389950A4D05}" autoFormatId="16" applyNumberFormats="0" applyBorderFormats="0" applyFontFormats="0" applyPatternFormats="0" applyAlignmentFormats="0" applyWidthHeightFormats="0">
  <queryTableRefresh nextId="6">
    <queryTableFields count="5">
      <queryTableField id="1" name="State" tableColumnId="1"/>
      <queryTableField id="2" name="Registered Voters" tableColumnId="2"/>
      <queryTableField id="3" name="Accredited Voters" tableColumnId="3"/>
      <queryTableField id="4" name="Total Votes" tableColumnId="4"/>
      <queryTableField id="5" name="Valid Votes" tableColumnId="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6C0F69-0E0C-4181-B457-EB08C6CDCC26}" name="_2015" displayName="_2015" ref="A1:E39" tableType="queryTable" totalsRowCount="1">
  <autoFilter ref="A1:E38" xr:uid="{C06C0F69-0E0C-4181-B457-EB08C6CDCC26}"/>
  <tableColumns count="5">
    <tableColumn id="1" xr3:uid="{0E3C4FE8-F364-4CAB-865C-E9E19516339E}" uniqueName="1" name="State" queryTableFieldId="1" dataDxfId="31" totalsRowDxfId="30"/>
    <tableColumn id="2" xr3:uid="{9D7AC39B-E516-49EA-9948-43D54C6C94F0}" uniqueName="2" name="Registered Voters" totalsRowFunction="custom" queryTableFieldId="2">
      <totalsRowFormula>SUM(_2015[Registered Voters])</totalsRowFormula>
    </tableColumn>
    <tableColumn id="3" xr3:uid="{175CA223-4E95-4F12-B1CA-3D16DC02407C}" uniqueName="3" name="Accredited Voters" totalsRowFunction="sum" queryTableFieldId="3"/>
    <tableColumn id="4" xr3:uid="{910B1287-F5E9-4D67-B8F9-84DE78AB4A59}" uniqueName="4" name="Total Votes" totalsRowFunction="sum" queryTableFieldId="4"/>
    <tableColumn id="5" xr3:uid="{DD4F2B96-1E7E-4B24-B26C-51FE4E25D773}" uniqueName="5" name="Valid Votes" totalsRowFunction="sum"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9CCF82-E282-4101-B3CC-8E2D95300E0E}" name="Table2" displayName="Table2" ref="A1:E39" totalsRowCount="1" headerRowDxfId="29" dataDxfId="27" headerRowBorderDxfId="28" tableBorderDxfId="26" totalsRowBorderDxfId="25" dataCellStyle="Comma">
  <autoFilter ref="A1:E38" xr:uid="{3C9CCF82-E282-4101-B3CC-8E2D95300E0E}"/>
  <tableColumns count="5">
    <tableColumn id="1" xr3:uid="{10012C87-28A7-4B32-B70C-6757E9B11CD5}" name="State" dataDxfId="24" totalsRowDxfId="23"/>
    <tableColumn id="2" xr3:uid="{18C5275D-F22C-4D9F-875B-E95F51A3C7D6}" name="Registered Voters" totalsRowFunction="custom" dataDxfId="22" totalsRowDxfId="21" dataCellStyle="Comma" totalsRowCellStyle="Comma">
      <totalsRowFormula>SUM(Table2[Registered Voters])</totalsRowFormula>
    </tableColumn>
    <tableColumn id="3" xr3:uid="{44101830-DF98-4C6B-B0C5-B67225AA68F0}" name="Accredited Voters" totalsRowFunction="sum" dataDxfId="20" totalsRowDxfId="19" dataCellStyle="Comma" totalsRowCellStyle="Comma"/>
    <tableColumn id="4" xr3:uid="{8891B1A4-005A-4364-A824-A56E5C4D4B53}" name="Total Votes" totalsRowFunction="sum" dataDxfId="18" totalsRowDxfId="17" dataCellStyle="Comma" totalsRowCellStyle="Comma"/>
    <tableColumn id="5" xr3:uid="{AAC3B8AF-FFEF-44D3-82A4-4B48DBE262EC}" name="Valid Votes" totalsRowFunction="sum" dataDxfId="16" totalsRowDxfId="15" dataCellStyle="Comma" totalsRowCellStyle="Comma"/>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FF2E8D-9B15-46B6-BEDB-0372ABBE143E}" name="Table1" displayName="Table1" ref="A1:E39" totalsRowCount="1" headerRowDxfId="14" dataDxfId="12" headerRowBorderDxfId="13" tableBorderDxfId="11" totalsRowBorderDxfId="10" dataCellStyle="Comma">
  <autoFilter ref="A1:E38" xr:uid="{26FF2E8D-9B15-46B6-BEDB-0372ABBE143E}"/>
  <tableColumns count="5">
    <tableColumn id="1" xr3:uid="{8EEF7CD1-03B0-4019-A581-30692AEF8E06}" name="State" dataDxfId="9" totalsRowDxfId="8"/>
    <tableColumn id="2" xr3:uid="{14DE232F-2D38-4E61-A463-CAC077C4E47D}" name="Registered Voters" totalsRowFunction="custom" dataDxfId="7" totalsRowDxfId="6">
      <totalsRowFormula>SUM(Table1[Registered Voters])</totalsRowFormula>
    </tableColumn>
    <tableColumn id="3" xr3:uid="{F7EA4AF2-11E3-45EE-972B-770D6A1813C2}" name="Accredited Voters" totalsRowFunction="sum" dataDxfId="5" totalsRowDxfId="4" dataCellStyle="Comma" totalsRowCellStyle="Comma"/>
    <tableColumn id="4" xr3:uid="{B781F3BF-7652-4B69-93CA-600D8210F4F3}" name=" Total Votes " totalsRowFunction="sum" dataDxfId="3" totalsRowDxfId="2" dataCellStyle="Comma" totalsRowCellStyle="Comma"/>
    <tableColumn id="5" xr3:uid="{B20476B8-A913-4153-B588-6A544E631CF9}" name="Valid Votes" totalsRowFunction="sum" dataDxfId="1" totalsRowDxfId="0" dataCellStyle="Comma" totalsRowCellStyle="Comma"/>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A5C64-EAC4-4166-BD11-EF1E4B314E18}">
  <dimension ref="K13"/>
  <sheetViews>
    <sheetView topLeftCell="A43" zoomScaleNormal="100" workbookViewId="0">
      <selection activeCell="L34" sqref="L34"/>
    </sheetView>
  </sheetViews>
  <sheetFormatPr defaultRowHeight="14.5" x14ac:dyDescent="0.35"/>
  <sheetData>
    <row r="13" spans="11:11" x14ac:dyDescent="0.35">
      <c r="K13" s="1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C0D4D-05FC-4C96-8B39-94D937C883F3}">
  <dimension ref="A1:K42"/>
  <sheetViews>
    <sheetView topLeftCell="A18" workbookViewId="0">
      <selection activeCell="A2" sqref="A2:A38"/>
    </sheetView>
  </sheetViews>
  <sheetFormatPr defaultRowHeight="14.5" x14ac:dyDescent="0.35"/>
  <cols>
    <col min="1" max="1" width="11.6328125" bestFit="1" customWidth="1"/>
    <col min="2" max="2" width="17.7265625" bestFit="1" customWidth="1"/>
    <col min="3" max="3" width="17.90625" bestFit="1" customWidth="1"/>
    <col min="4" max="4" width="12.1796875" bestFit="1" customWidth="1"/>
    <col min="5" max="5" width="12.36328125" bestFit="1" customWidth="1"/>
    <col min="9" max="9" width="11.08984375" bestFit="1" customWidth="1"/>
    <col min="11" max="11" width="11.1796875" bestFit="1" customWidth="1"/>
  </cols>
  <sheetData>
    <row r="1" spans="1:11" x14ac:dyDescent="0.35">
      <c r="A1" t="s">
        <v>0</v>
      </c>
      <c r="B1" t="s">
        <v>1</v>
      </c>
      <c r="C1" t="s">
        <v>2</v>
      </c>
      <c r="D1" t="s">
        <v>3</v>
      </c>
      <c r="E1" t="s">
        <v>4</v>
      </c>
      <c r="I1" t="s">
        <v>121</v>
      </c>
      <c r="K1" t="s">
        <v>123</v>
      </c>
    </row>
    <row r="2" spans="1:11" x14ac:dyDescent="0.35">
      <c r="A2" t="s">
        <v>5</v>
      </c>
      <c r="B2">
        <v>1396162</v>
      </c>
      <c r="C2">
        <v>442538</v>
      </c>
      <c r="D2">
        <v>401049</v>
      </c>
      <c r="E2">
        <v>391045</v>
      </c>
      <c r="I2" s="12">
        <f>100-K2</f>
        <v>71.274895033670873</v>
      </c>
      <c r="K2" s="12">
        <f>(_2015[[#This Row],[Total Votes]]/_2015[[#This Row],[Registered Voters]])*100</f>
        <v>28.725104966329123</v>
      </c>
    </row>
    <row r="3" spans="1:11" x14ac:dyDescent="0.35">
      <c r="A3" t="s">
        <v>6</v>
      </c>
      <c r="B3">
        <v>1559012</v>
      </c>
      <c r="C3">
        <v>709993</v>
      </c>
      <c r="D3">
        <v>661210</v>
      </c>
      <c r="E3">
        <v>636018</v>
      </c>
      <c r="I3" s="12">
        <f t="shared" ref="I3:I38" si="0">100-K3</f>
        <v>57.587882582045552</v>
      </c>
      <c r="K3" s="12">
        <f>(_2015[[#This Row],[Total Votes]]/_2015[[#This Row],[Registered Voters]])*100</f>
        <v>42.412117417954448</v>
      </c>
    </row>
    <row r="4" spans="1:11" x14ac:dyDescent="0.35">
      <c r="A4" t="s">
        <v>7</v>
      </c>
      <c r="B4">
        <v>1680759</v>
      </c>
      <c r="C4">
        <v>1074070</v>
      </c>
      <c r="D4">
        <v>1028551</v>
      </c>
      <c r="E4">
        <v>1017064</v>
      </c>
      <c r="I4" s="12">
        <f t="shared" si="0"/>
        <v>38.804373500305509</v>
      </c>
      <c r="K4" s="12">
        <f>(_2015[[#This Row],[Total Votes]]/_2015[[#This Row],[Registered Voters]])*100</f>
        <v>61.195626499694491</v>
      </c>
    </row>
    <row r="5" spans="1:11" x14ac:dyDescent="0.35">
      <c r="A5" t="s">
        <v>8</v>
      </c>
      <c r="B5">
        <v>1963173</v>
      </c>
      <c r="C5">
        <v>774430</v>
      </c>
      <c r="D5">
        <v>703409</v>
      </c>
      <c r="E5">
        <v>688584</v>
      </c>
      <c r="I5" s="12">
        <f t="shared" si="0"/>
        <v>64.169790436196905</v>
      </c>
      <c r="K5" s="12">
        <f>(_2015[[#This Row],[Total Votes]]/_2015[[#This Row],[Registered Voters]])*100</f>
        <v>35.830209563803088</v>
      </c>
    </row>
    <row r="6" spans="1:11" x14ac:dyDescent="0.35">
      <c r="A6" t="s">
        <v>9</v>
      </c>
      <c r="B6">
        <v>2054125</v>
      </c>
      <c r="C6">
        <v>1094069</v>
      </c>
      <c r="D6">
        <v>1039775</v>
      </c>
      <c r="E6">
        <v>1020338</v>
      </c>
      <c r="I6" s="12">
        <f t="shared" si="0"/>
        <v>49.381123349358006</v>
      </c>
      <c r="K6" s="12">
        <f>(_2015[[#This Row],[Total Votes]]/_2015[[#This Row],[Registered Voters]])*100</f>
        <v>50.618876650641994</v>
      </c>
    </row>
    <row r="7" spans="1:11" x14ac:dyDescent="0.35">
      <c r="A7" t="s">
        <v>10</v>
      </c>
      <c r="B7">
        <v>610373</v>
      </c>
      <c r="C7">
        <v>384789</v>
      </c>
      <c r="D7">
        <v>371739</v>
      </c>
      <c r="E7">
        <v>367067</v>
      </c>
      <c r="I7" s="12">
        <f t="shared" si="0"/>
        <v>39.09642136857299</v>
      </c>
      <c r="K7" s="12">
        <f>(_2015[[#This Row],[Total Votes]]/_2015[[#This Row],[Registered Voters]])*100</f>
        <v>60.90357863142701</v>
      </c>
    </row>
    <row r="8" spans="1:11" x14ac:dyDescent="0.35">
      <c r="A8" t="s">
        <v>11</v>
      </c>
      <c r="B8">
        <v>2015452</v>
      </c>
      <c r="C8">
        <v>754634</v>
      </c>
      <c r="D8">
        <v>703131</v>
      </c>
      <c r="E8">
        <v>683264</v>
      </c>
      <c r="I8" s="12">
        <f t="shared" si="0"/>
        <v>65.112987061959302</v>
      </c>
      <c r="K8" s="12">
        <f>(_2015[[#This Row],[Total Votes]]/_2015[[#This Row],[Registered Voters]])*100</f>
        <v>34.887012938040698</v>
      </c>
    </row>
    <row r="9" spans="1:11" x14ac:dyDescent="0.35">
      <c r="A9" t="s">
        <v>12</v>
      </c>
      <c r="B9">
        <v>1934079</v>
      </c>
      <c r="C9">
        <v>544759</v>
      </c>
      <c r="D9">
        <v>515008</v>
      </c>
      <c r="E9">
        <v>501920</v>
      </c>
      <c r="I9" s="12">
        <f t="shared" si="0"/>
        <v>73.371925345345247</v>
      </c>
      <c r="K9" s="12">
        <f>(_2015[[#This Row],[Total Votes]]/_2015[[#This Row],[Registered Voters]])*100</f>
        <v>26.62807465465475</v>
      </c>
    </row>
    <row r="10" spans="1:11" x14ac:dyDescent="0.35">
      <c r="A10" t="s">
        <v>13</v>
      </c>
      <c r="B10">
        <v>1175623</v>
      </c>
      <c r="C10">
        <v>500577</v>
      </c>
      <c r="D10">
        <v>465906</v>
      </c>
      <c r="E10">
        <v>450514</v>
      </c>
      <c r="I10" s="12">
        <f t="shared" si="0"/>
        <v>60.369438161723615</v>
      </c>
      <c r="K10" s="12">
        <f>(_2015[[#This Row],[Total Votes]]/_2015[[#This Row],[Registered Voters]])*100</f>
        <v>39.630561838276385</v>
      </c>
    </row>
    <row r="11" spans="1:11" x14ac:dyDescent="0.35">
      <c r="A11" t="s">
        <v>14</v>
      </c>
      <c r="B11">
        <v>2275264</v>
      </c>
      <c r="C11">
        <v>1350914</v>
      </c>
      <c r="D11">
        <v>1284848</v>
      </c>
      <c r="E11">
        <v>1267773</v>
      </c>
      <c r="I11" s="12">
        <f t="shared" si="0"/>
        <v>43.529717870102104</v>
      </c>
      <c r="K11" s="12">
        <f>(_2015[[#This Row],[Total Votes]]/_2015[[#This Row],[Registered Voters]])*100</f>
        <v>56.470282129897896</v>
      </c>
    </row>
    <row r="12" spans="1:11" x14ac:dyDescent="0.35">
      <c r="A12" t="s">
        <v>15</v>
      </c>
      <c r="B12">
        <v>1074273</v>
      </c>
      <c r="C12">
        <v>425301</v>
      </c>
      <c r="D12">
        <v>393337</v>
      </c>
      <c r="E12">
        <v>363888</v>
      </c>
      <c r="I12" s="12">
        <f t="shared" si="0"/>
        <v>63.385750177096511</v>
      </c>
      <c r="K12" s="12">
        <f>(_2015[[#This Row],[Total Votes]]/_2015[[#This Row],[Registered Voters]])*100</f>
        <v>36.614249822903489</v>
      </c>
    </row>
    <row r="13" spans="1:11" x14ac:dyDescent="0.35">
      <c r="A13" t="s">
        <v>16</v>
      </c>
      <c r="B13">
        <v>1779738</v>
      </c>
      <c r="C13">
        <v>599166</v>
      </c>
      <c r="D13">
        <v>522785</v>
      </c>
      <c r="E13">
        <v>500451</v>
      </c>
      <c r="I13" s="12">
        <f t="shared" si="0"/>
        <v>70.625732551645243</v>
      </c>
      <c r="K13" s="12">
        <f>(_2015[[#This Row],[Total Votes]]/_2015[[#This Row],[Registered Voters]])*100</f>
        <v>29.374267448354757</v>
      </c>
    </row>
    <row r="14" spans="1:11" x14ac:dyDescent="0.35">
      <c r="A14" t="s">
        <v>17</v>
      </c>
      <c r="B14">
        <v>732021</v>
      </c>
      <c r="C14">
        <v>323739</v>
      </c>
      <c r="D14">
        <v>309445</v>
      </c>
      <c r="E14">
        <v>300691</v>
      </c>
      <c r="I14" s="12">
        <f t="shared" si="0"/>
        <v>57.72730563740658</v>
      </c>
      <c r="K14" s="12">
        <f>(_2015[[#This Row],[Total Votes]]/_2015[[#This Row],[Registered Voters]])*100</f>
        <v>42.27269436259342</v>
      </c>
    </row>
    <row r="15" spans="1:11" x14ac:dyDescent="0.35">
      <c r="A15" t="s">
        <v>18</v>
      </c>
      <c r="B15">
        <v>1429221</v>
      </c>
      <c r="C15">
        <v>616112</v>
      </c>
      <c r="D15">
        <v>585632</v>
      </c>
      <c r="E15">
        <v>573173</v>
      </c>
      <c r="I15" s="12">
        <f t="shared" si="0"/>
        <v>59.024391609135321</v>
      </c>
      <c r="K15" s="12">
        <f>(_2015[[#This Row],[Total Votes]]/_2015[[#This Row],[Registered Voters]])*100</f>
        <v>40.975608390864679</v>
      </c>
    </row>
    <row r="16" spans="1:11" x14ac:dyDescent="0.35">
      <c r="A16" t="s">
        <v>19</v>
      </c>
      <c r="B16">
        <v>1120023</v>
      </c>
      <c r="C16">
        <v>515828</v>
      </c>
      <c r="D16">
        <v>473444</v>
      </c>
      <c r="E16">
        <v>460599</v>
      </c>
      <c r="I16" s="12">
        <f t="shared" si="0"/>
        <v>57.729082349201761</v>
      </c>
      <c r="K16" s="12">
        <f>(_2015[[#This Row],[Total Votes]]/_2015[[#This Row],[Registered Voters]])*100</f>
        <v>42.270917650798239</v>
      </c>
    </row>
    <row r="17" spans="1:11" x14ac:dyDescent="0.35">
      <c r="A17" t="s">
        <v>20</v>
      </c>
      <c r="B17">
        <v>1803030</v>
      </c>
      <c r="C17">
        <v>801712</v>
      </c>
      <c r="D17">
        <v>731921</v>
      </c>
      <c r="E17">
        <v>702964</v>
      </c>
      <c r="I17" s="12">
        <f t="shared" si="0"/>
        <v>59.406055362362245</v>
      </c>
      <c r="K17" s="12">
        <f>(_2015[[#This Row],[Total Votes]]/_2015[[#This Row],[Registered Voters]])*100</f>
        <v>40.593944637637755</v>
      </c>
    </row>
    <row r="18" spans="1:11" x14ac:dyDescent="0.35">
      <c r="A18" t="s">
        <v>21</v>
      </c>
      <c r="B18">
        <v>1831276</v>
      </c>
      <c r="C18">
        <v>1153428</v>
      </c>
      <c r="D18">
        <v>1071889</v>
      </c>
      <c r="E18">
        <v>1037564</v>
      </c>
      <c r="I18" s="12">
        <f t="shared" si="0"/>
        <v>41.467643326292702</v>
      </c>
      <c r="K18" s="12">
        <f>(_2015[[#This Row],[Total Votes]]/_2015[[#This Row],[Registered Voters]])*100</f>
        <v>58.532356673707298</v>
      </c>
    </row>
    <row r="19" spans="1:11" x14ac:dyDescent="0.35">
      <c r="A19" t="s">
        <v>22</v>
      </c>
      <c r="B19">
        <v>3407222</v>
      </c>
      <c r="C19">
        <v>1746031</v>
      </c>
      <c r="D19">
        <v>1650201</v>
      </c>
      <c r="E19">
        <v>1617482</v>
      </c>
      <c r="I19" s="12">
        <f t="shared" si="0"/>
        <v>51.567552686616843</v>
      </c>
      <c r="K19" s="12">
        <f>(_2015[[#This Row],[Total Votes]]/_2015[[#This Row],[Registered Voters]])*100</f>
        <v>48.432447313383157</v>
      </c>
    </row>
    <row r="20" spans="1:11" x14ac:dyDescent="0.35">
      <c r="A20" t="s">
        <v>23</v>
      </c>
      <c r="B20">
        <v>4975701</v>
      </c>
      <c r="C20">
        <v>2364434</v>
      </c>
      <c r="D20">
        <v>2172447</v>
      </c>
      <c r="E20">
        <v>2128821</v>
      </c>
      <c r="I20" s="12">
        <f t="shared" si="0"/>
        <v>56.338875667971209</v>
      </c>
      <c r="K20" s="12">
        <f>(_2015[[#This Row],[Total Votes]]/_2015[[#This Row],[Registered Voters]])*100</f>
        <v>43.661124332028791</v>
      </c>
    </row>
    <row r="21" spans="1:11" x14ac:dyDescent="0.35">
      <c r="A21" t="s">
        <v>24</v>
      </c>
      <c r="B21">
        <v>2827943</v>
      </c>
      <c r="C21">
        <v>1578646</v>
      </c>
      <c r="D21">
        <v>1481714</v>
      </c>
      <c r="E21">
        <v>1449426</v>
      </c>
      <c r="I21" s="12">
        <f t="shared" si="0"/>
        <v>47.604530925835498</v>
      </c>
      <c r="K21" s="12">
        <f>(_2015[[#This Row],[Total Votes]]/_2015[[#This Row],[Registered Voters]])*100</f>
        <v>52.395469074164502</v>
      </c>
    </row>
    <row r="22" spans="1:11" x14ac:dyDescent="0.35">
      <c r="A22" t="s">
        <v>25</v>
      </c>
      <c r="B22">
        <v>1470648</v>
      </c>
      <c r="C22">
        <v>792817</v>
      </c>
      <c r="D22">
        <v>715122</v>
      </c>
      <c r="E22">
        <v>677003</v>
      </c>
      <c r="I22" s="12">
        <f t="shared" si="0"/>
        <v>51.373680173637744</v>
      </c>
      <c r="K22" s="12">
        <f>(_2015[[#This Row],[Total Votes]]/_2015[[#This Row],[Registered Voters]])*100</f>
        <v>48.626319826362256</v>
      </c>
    </row>
    <row r="23" spans="1:11" x14ac:dyDescent="0.35">
      <c r="A23" t="s">
        <v>26</v>
      </c>
      <c r="B23">
        <v>1350883</v>
      </c>
      <c r="C23">
        <v>476839</v>
      </c>
      <c r="D23">
        <v>439287</v>
      </c>
      <c r="E23">
        <v>421328</v>
      </c>
      <c r="I23" s="12">
        <f t="shared" si="0"/>
        <v>67.481491735405655</v>
      </c>
      <c r="K23" s="12">
        <f>(_2015[[#This Row],[Total Votes]]/_2015[[#This Row],[Registered Voters]])*100</f>
        <v>32.518508264594345</v>
      </c>
    </row>
    <row r="24" spans="1:11" x14ac:dyDescent="0.35">
      <c r="A24" t="s">
        <v>27</v>
      </c>
      <c r="B24">
        <v>1142267</v>
      </c>
      <c r="C24">
        <v>489360</v>
      </c>
      <c r="D24">
        <v>461401</v>
      </c>
      <c r="E24">
        <v>440080</v>
      </c>
      <c r="I24" s="12">
        <f t="shared" si="0"/>
        <v>59.606554334494476</v>
      </c>
      <c r="K24" s="12">
        <f>(_2015[[#This Row],[Total Votes]]/_2015[[#This Row],[Registered Voters]])*100</f>
        <v>40.393445665505524</v>
      </c>
    </row>
    <row r="25" spans="1:11" x14ac:dyDescent="0.35">
      <c r="A25" t="s">
        <v>28</v>
      </c>
      <c r="B25">
        <v>5822207</v>
      </c>
      <c r="C25">
        <v>1678754</v>
      </c>
      <c r="D25">
        <v>1495975</v>
      </c>
      <c r="E25">
        <v>1443686</v>
      </c>
      <c r="I25" s="12">
        <f t="shared" si="0"/>
        <v>74.305705722932899</v>
      </c>
      <c r="K25" s="12">
        <f>(_2015[[#This Row],[Total Votes]]/_2015[[#This Row],[Registered Voters]])*100</f>
        <v>25.694294277067097</v>
      </c>
    </row>
    <row r="26" spans="1:11" x14ac:dyDescent="0.35">
      <c r="A26" t="s">
        <v>29</v>
      </c>
      <c r="B26">
        <v>1242667</v>
      </c>
      <c r="C26">
        <v>562959</v>
      </c>
      <c r="D26">
        <v>521641</v>
      </c>
      <c r="E26">
        <v>511547</v>
      </c>
      <c r="I26" s="12">
        <f t="shared" si="0"/>
        <v>58.022462976807141</v>
      </c>
      <c r="K26" s="12">
        <f>(_2015[[#This Row],[Total Votes]]/_2015[[#This Row],[Registered Voters]])*100</f>
        <v>41.977537023192859</v>
      </c>
    </row>
    <row r="27" spans="1:11" x14ac:dyDescent="0.35">
      <c r="A27" t="s">
        <v>30</v>
      </c>
      <c r="B27">
        <v>2014317</v>
      </c>
      <c r="C27">
        <v>933607</v>
      </c>
      <c r="D27">
        <v>844683</v>
      </c>
      <c r="E27">
        <v>813671</v>
      </c>
      <c r="I27" s="12">
        <f t="shared" si="0"/>
        <v>58.066034293509908</v>
      </c>
      <c r="K27" s="12">
        <f>(_2015[[#This Row],[Total Votes]]/_2015[[#This Row],[Registered Voters]])*100</f>
        <v>41.933965706490092</v>
      </c>
    </row>
    <row r="28" spans="1:11" x14ac:dyDescent="0.35">
      <c r="A28" t="s">
        <v>31</v>
      </c>
      <c r="B28">
        <v>1829534</v>
      </c>
      <c r="C28">
        <v>594975</v>
      </c>
      <c r="D28">
        <v>559613</v>
      </c>
      <c r="E28">
        <v>533172</v>
      </c>
      <c r="I28" s="12">
        <f t="shared" si="0"/>
        <v>69.412265637041997</v>
      </c>
      <c r="K28" s="12">
        <f>(_2015[[#This Row],[Total Votes]]/_2015[[#This Row],[Registered Voters]])*100</f>
        <v>30.587734362957995</v>
      </c>
    </row>
    <row r="29" spans="1:11" x14ac:dyDescent="0.35">
      <c r="A29" t="s">
        <v>32</v>
      </c>
      <c r="B29">
        <v>1524655</v>
      </c>
      <c r="C29">
        <v>618040</v>
      </c>
      <c r="D29">
        <v>582435</v>
      </c>
      <c r="E29">
        <v>561056</v>
      </c>
      <c r="I29" s="12">
        <f t="shared" si="0"/>
        <v>61.798898767262102</v>
      </c>
      <c r="K29" s="12">
        <f>(_2015[[#This Row],[Total Votes]]/_2015[[#This Row],[Registered Voters]])*100</f>
        <v>38.201101232737898</v>
      </c>
    </row>
    <row r="30" spans="1:11" x14ac:dyDescent="0.35">
      <c r="A30" t="s">
        <v>33</v>
      </c>
      <c r="B30">
        <v>1407107</v>
      </c>
      <c r="C30">
        <v>683169</v>
      </c>
      <c r="D30">
        <v>663373</v>
      </c>
      <c r="E30">
        <v>642615</v>
      </c>
      <c r="I30" s="12">
        <f t="shared" si="0"/>
        <v>52.855539770607351</v>
      </c>
      <c r="K30" s="12">
        <f>(_2015[[#This Row],[Total Votes]]/_2015[[#This Row],[Registered Voters]])*100</f>
        <v>47.144460229392649</v>
      </c>
    </row>
    <row r="31" spans="1:11" x14ac:dyDescent="0.35">
      <c r="A31" t="s">
        <v>34</v>
      </c>
      <c r="B31">
        <v>2415566</v>
      </c>
      <c r="C31">
        <v>1073849</v>
      </c>
      <c r="D31">
        <v>928606</v>
      </c>
      <c r="E31">
        <v>881352</v>
      </c>
      <c r="I31" s="12">
        <f t="shared" si="0"/>
        <v>61.557415529114088</v>
      </c>
      <c r="K31" s="12">
        <f>(_2015[[#This Row],[Total Votes]]/_2015[[#This Row],[Registered Voters]])*100</f>
        <v>38.442584470885912</v>
      </c>
    </row>
    <row r="32" spans="1:11" x14ac:dyDescent="0.35">
      <c r="A32" t="s">
        <v>35</v>
      </c>
      <c r="B32">
        <v>2001825</v>
      </c>
      <c r="C32">
        <v>1076833</v>
      </c>
      <c r="D32">
        <v>1000692</v>
      </c>
      <c r="E32">
        <v>982388</v>
      </c>
      <c r="I32" s="12">
        <f t="shared" si="0"/>
        <v>50.01101494885917</v>
      </c>
      <c r="K32" s="12">
        <f>(_2015[[#This Row],[Total Votes]]/_2015[[#This Row],[Registered Voters]])*100</f>
        <v>49.98898505114083</v>
      </c>
    </row>
    <row r="33" spans="1:11" x14ac:dyDescent="0.35">
      <c r="A33" t="s">
        <v>36</v>
      </c>
      <c r="B33">
        <v>2537590</v>
      </c>
      <c r="C33">
        <v>1643409</v>
      </c>
      <c r="D33">
        <v>1584768</v>
      </c>
      <c r="E33">
        <v>1565461</v>
      </c>
      <c r="I33" s="12">
        <f t="shared" si="0"/>
        <v>37.548303705484344</v>
      </c>
      <c r="K33" s="12">
        <f>(_2015[[#This Row],[Total Votes]]/_2015[[#This Row],[Registered Voters]])*100</f>
        <v>62.451696294515656</v>
      </c>
    </row>
    <row r="34" spans="1:11" x14ac:dyDescent="0.35">
      <c r="A34" t="s">
        <v>37</v>
      </c>
      <c r="B34">
        <v>1611929</v>
      </c>
      <c r="C34">
        <v>988899</v>
      </c>
      <c r="D34">
        <v>876369</v>
      </c>
      <c r="E34">
        <v>834259</v>
      </c>
      <c r="I34" s="12">
        <f t="shared" si="0"/>
        <v>45.632282811463774</v>
      </c>
      <c r="K34" s="12">
        <f>(_2015[[#This Row],[Total Votes]]/_2015[[#This Row],[Registered Voters]])*100</f>
        <v>54.367717188536226</v>
      </c>
    </row>
    <row r="35" spans="1:11" x14ac:dyDescent="0.35">
      <c r="A35" t="s">
        <v>38</v>
      </c>
      <c r="B35">
        <v>1340652</v>
      </c>
      <c r="C35">
        <v>638578</v>
      </c>
      <c r="D35">
        <v>602716</v>
      </c>
      <c r="E35">
        <v>579677</v>
      </c>
      <c r="I35" s="12">
        <f t="shared" si="0"/>
        <v>55.043068596473951</v>
      </c>
      <c r="K35" s="12">
        <f>(_2015[[#This Row],[Total Votes]]/_2015[[#This Row],[Registered Voters]])*100</f>
        <v>44.956931403526049</v>
      </c>
    </row>
    <row r="36" spans="1:11" x14ac:dyDescent="0.35">
      <c r="A36" t="s">
        <v>39</v>
      </c>
      <c r="B36">
        <v>1099970</v>
      </c>
      <c r="C36">
        <v>520127</v>
      </c>
      <c r="D36">
        <v>491767</v>
      </c>
      <c r="E36">
        <v>473796</v>
      </c>
      <c r="I36" s="12">
        <f t="shared" si="0"/>
        <v>55.292689800630932</v>
      </c>
      <c r="K36" s="12">
        <f>(_2015[[#This Row],[Total Votes]]/_2015[[#This Row],[Registered Voters]])*100</f>
        <v>44.707310199369068</v>
      </c>
    </row>
    <row r="37" spans="1:11" x14ac:dyDescent="0.35">
      <c r="A37" t="s">
        <v>40</v>
      </c>
      <c r="B37">
        <v>1495717</v>
      </c>
      <c r="C37">
        <v>875049</v>
      </c>
      <c r="D37">
        <v>780179</v>
      </c>
      <c r="E37">
        <v>761022</v>
      </c>
      <c r="I37" s="12">
        <f t="shared" si="0"/>
        <v>47.83912999584814</v>
      </c>
      <c r="K37" s="12">
        <f>(_2015[[#This Row],[Total Votes]]/_2015[[#This Row],[Registered Voters]])*100</f>
        <v>52.16087000415186</v>
      </c>
    </row>
    <row r="38" spans="1:11" x14ac:dyDescent="0.35">
      <c r="A38" t="s">
        <v>41</v>
      </c>
      <c r="B38">
        <v>881472</v>
      </c>
      <c r="C38">
        <v>344056</v>
      </c>
      <c r="D38">
        <v>316015</v>
      </c>
      <c r="E38">
        <v>306805</v>
      </c>
      <c r="I38" s="12">
        <f t="shared" si="0"/>
        <v>64.149173201190735</v>
      </c>
      <c r="K38" s="12">
        <f>(_2015[[#This Row],[Total Votes]]/_2015[[#This Row],[Registered Voters]])*100</f>
        <v>35.850826798809265</v>
      </c>
    </row>
    <row r="39" spans="1:11" x14ac:dyDescent="0.35">
      <c r="B39">
        <f>SUM(_2015[Registered Voters])</f>
        <v>68833476</v>
      </c>
      <c r="C39">
        <f>SUBTOTAL(109,_2015[Accredited Voters])</f>
        <v>31746490</v>
      </c>
      <c r="D39">
        <f>SUBTOTAL(109,_2015[Total Votes])</f>
        <v>29432083</v>
      </c>
      <c r="E39">
        <f>SUBTOTAL(109,_2015[Valid Votes])</f>
        <v>28587564</v>
      </c>
    </row>
    <row r="41" spans="1:11" x14ac:dyDescent="0.35">
      <c r="B41" t="s">
        <v>42</v>
      </c>
      <c r="C41" s="12">
        <f>(_2015[[#Totals],[Accredited Voters]]/_2015[[#Totals],[Registered Voters]])*100</f>
        <v>46.120713125107905</v>
      </c>
    </row>
    <row r="42" spans="1:11" x14ac:dyDescent="0.35">
      <c r="B42" t="s">
        <v>43</v>
      </c>
      <c r="C42" s="12">
        <f>(_2015[[#Totals],[Total Votes]]/_2015[[#Totals],[Registered Voters]])*100</f>
        <v>42.758385469302759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A921D-4471-4B10-8282-F8F67BEDEAA1}">
  <dimension ref="A1:J42"/>
  <sheetViews>
    <sheetView workbookViewId="0">
      <selection activeCell="J2" sqref="J2"/>
    </sheetView>
  </sheetViews>
  <sheetFormatPr defaultRowHeight="14.5" x14ac:dyDescent="0.35"/>
  <cols>
    <col min="1" max="1" width="9.90625" bestFit="1" customWidth="1"/>
    <col min="2" max="2" width="19" bestFit="1" customWidth="1"/>
    <col min="3" max="3" width="17.90625" bestFit="1" customWidth="1"/>
    <col min="4" max="4" width="13.453125" bestFit="1" customWidth="1"/>
    <col min="5" max="5" width="12.36328125" bestFit="1" customWidth="1"/>
    <col min="9" max="9" width="11.08984375" bestFit="1" customWidth="1"/>
    <col min="10" max="10" width="11.7265625" bestFit="1" customWidth="1"/>
  </cols>
  <sheetData>
    <row r="1" spans="1:10" x14ac:dyDescent="0.35">
      <c r="A1" s="1" t="s">
        <v>0</v>
      </c>
      <c r="B1" s="3" t="s">
        <v>1</v>
      </c>
      <c r="C1" s="2" t="s">
        <v>2</v>
      </c>
      <c r="D1" s="3" t="s">
        <v>3</v>
      </c>
      <c r="E1" s="4" t="s">
        <v>4</v>
      </c>
      <c r="I1" t="s">
        <v>121</v>
      </c>
      <c r="J1" t="s">
        <v>43</v>
      </c>
    </row>
    <row r="2" spans="1:10" x14ac:dyDescent="0.35">
      <c r="A2" s="13" t="s">
        <v>44</v>
      </c>
      <c r="B2" s="6">
        <v>1932892</v>
      </c>
      <c r="C2" s="6">
        <v>361561</v>
      </c>
      <c r="D2" s="6">
        <v>323291</v>
      </c>
      <c r="E2" s="7">
        <v>316603</v>
      </c>
      <c r="I2" s="12">
        <f>100-J2</f>
        <v>83.274233635402283</v>
      </c>
      <c r="J2" s="12">
        <f>(Table2[[#This Row],[Total Votes]]/Table2[[#This Row],[Registered Voters]])*100</f>
        <v>16.72576636459771</v>
      </c>
    </row>
    <row r="3" spans="1:10" x14ac:dyDescent="0.35">
      <c r="A3" s="13" t="s">
        <v>45</v>
      </c>
      <c r="B3" s="6">
        <v>1973083</v>
      </c>
      <c r="C3" s="6">
        <v>874920</v>
      </c>
      <c r="D3" s="6">
        <v>811534</v>
      </c>
      <c r="E3" s="7">
        <v>796285</v>
      </c>
      <c r="I3" s="12">
        <f t="shared" ref="I3:I38" si="0">100-J3</f>
        <v>58.869748510326225</v>
      </c>
      <c r="J3" s="12">
        <f>(Table2[[#This Row],[Total Votes]]/Table2[[#This Row],[Registered Voters]])*100</f>
        <v>41.130251489673775</v>
      </c>
    </row>
    <row r="4" spans="1:10" x14ac:dyDescent="0.35">
      <c r="A4" s="13" t="s">
        <v>46</v>
      </c>
      <c r="B4" s="6">
        <v>2119727</v>
      </c>
      <c r="C4" s="6">
        <v>695677</v>
      </c>
      <c r="D4" s="6">
        <v>578775</v>
      </c>
      <c r="E4" s="7">
        <v>573615</v>
      </c>
      <c r="I4" s="12">
        <f t="shared" si="0"/>
        <v>72.695776390072879</v>
      </c>
      <c r="J4" s="12">
        <f>(Table2[[#This Row],[Total Votes]]/Table2[[#This Row],[Registered Voters]])*100</f>
        <v>27.304223609927124</v>
      </c>
    </row>
    <row r="5" spans="1:10" x14ac:dyDescent="0.35">
      <c r="A5" s="13" t="s">
        <v>47</v>
      </c>
      <c r="B5" s="6">
        <v>2447996</v>
      </c>
      <c r="C5" s="6">
        <v>675273</v>
      </c>
      <c r="D5" s="6">
        <v>605734</v>
      </c>
      <c r="E5" s="7">
        <v>596535</v>
      </c>
      <c r="I5" s="12">
        <f t="shared" si="0"/>
        <v>75.255923620790227</v>
      </c>
      <c r="J5" s="12">
        <f>(Table2[[#This Row],[Total Votes]]/Table2[[#This Row],[Registered Voters]])*100</f>
        <v>24.744076379209769</v>
      </c>
    </row>
    <row r="6" spans="1:10" x14ac:dyDescent="0.35">
      <c r="A6" s="13" t="s">
        <v>48</v>
      </c>
      <c r="B6" s="6">
        <v>2462843</v>
      </c>
      <c r="C6" s="6">
        <v>1075330</v>
      </c>
      <c r="D6" s="6">
        <v>1024307</v>
      </c>
      <c r="E6" s="7">
        <v>1010324</v>
      </c>
      <c r="I6" s="12">
        <f t="shared" si="0"/>
        <v>58.409569753329791</v>
      </c>
      <c r="J6" s="12">
        <f>(Table2[[#This Row],[Total Votes]]/Table2[[#This Row],[Registered Voters]])*100</f>
        <v>41.590430246670209</v>
      </c>
    </row>
    <row r="7" spans="1:10" x14ac:dyDescent="0.35">
      <c r="A7" s="13" t="s">
        <v>49</v>
      </c>
      <c r="B7" s="6">
        <v>923182</v>
      </c>
      <c r="C7" s="6">
        <v>344237</v>
      </c>
      <c r="D7" s="6">
        <v>321767</v>
      </c>
      <c r="E7" s="7">
        <v>319542</v>
      </c>
      <c r="I7" s="12">
        <f t="shared" si="0"/>
        <v>65.145875894460687</v>
      </c>
      <c r="J7" s="12">
        <f>(Table2[[#This Row],[Total Votes]]/Table2[[#This Row],[Registered Voters]])*100</f>
        <v>34.85412410553932</v>
      </c>
    </row>
    <row r="8" spans="1:10" x14ac:dyDescent="0.35">
      <c r="A8" s="13" t="s">
        <v>50</v>
      </c>
      <c r="B8" s="6">
        <v>2480131</v>
      </c>
      <c r="C8" s="6">
        <v>786069</v>
      </c>
      <c r="D8" s="6">
        <v>728912</v>
      </c>
      <c r="E8" s="7">
        <v>712417</v>
      </c>
      <c r="I8" s="12">
        <f t="shared" si="0"/>
        <v>70.609939555612186</v>
      </c>
      <c r="J8" s="12">
        <f>(Table2[[#This Row],[Total Votes]]/Table2[[#This Row],[Registered Voters]])*100</f>
        <v>29.390060444387817</v>
      </c>
    </row>
    <row r="9" spans="1:10" x14ac:dyDescent="0.35">
      <c r="A9" s="13" t="s">
        <v>51</v>
      </c>
      <c r="B9" s="6">
        <v>2315956</v>
      </c>
      <c r="C9" s="6">
        <v>987290</v>
      </c>
      <c r="D9" s="6">
        <v>919786</v>
      </c>
      <c r="E9" s="7">
        <v>910417</v>
      </c>
      <c r="I9" s="12">
        <f t="shared" si="0"/>
        <v>60.284824064015034</v>
      </c>
      <c r="J9" s="12">
        <f>(Table2[[#This Row],[Total Votes]]/Table2[[#This Row],[Registered Voters]])*100</f>
        <v>39.715175935984966</v>
      </c>
    </row>
    <row r="10" spans="1:10" x14ac:dyDescent="0.35">
      <c r="A10" s="13" t="s">
        <v>52</v>
      </c>
      <c r="B10" s="6">
        <v>1527289</v>
      </c>
      <c r="C10" s="6">
        <v>461033</v>
      </c>
      <c r="D10" s="6">
        <v>421901</v>
      </c>
      <c r="E10" s="7">
        <v>415640</v>
      </c>
      <c r="I10" s="12">
        <f t="shared" si="0"/>
        <v>72.375824090921881</v>
      </c>
      <c r="J10" s="12">
        <f>(Table2[[#This Row],[Total Votes]]/Table2[[#This Row],[Registered Voters]])*100</f>
        <v>27.624175909078115</v>
      </c>
    </row>
    <row r="11" spans="1:10" x14ac:dyDescent="0.35">
      <c r="A11" s="13" t="s">
        <v>53</v>
      </c>
      <c r="B11" s="6">
        <v>2845274</v>
      </c>
      <c r="C11" s="6">
        <v>891647</v>
      </c>
      <c r="D11" s="6">
        <v>829762</v>
      </c>
      <c r="E11" s="7">
        <v>820814</v>
      </c>
      <c r="I11" s="12">
        <f t="shared" si="0"/>
        <v>70.837184749166511</v>
      </c>
      <c r="J11" s="12">
        <f>(Table2[[#This Row],[Total Votes]]/Table2[[#This Row],[Registered Voters]])*100</f>
        <v>29.162815250833486</v>
      </c>
    </row>
    <row r="12" spans="1:10" x14ac:dyDescent="0.35">
      <c r="A12" s="13" t="s">
        <v>54</v>
      </c>
      <c r="B12" s="6">
        <v>1459933</v>
      </c>
      <c r="C12" s="6">
        <v>391747</v>
      </c>
      <c r="D12" s="6">
        <v>359131</v>
      </c>
      <c r="E12" s="7">
        <v>351841</v>
      </c>
      <c r="I12" s="12">
        <f t="shared" si="0"/>
        <v>75.400857436608391</v>
      </c>
      <c r="J12" s="12">
        <f>(Table2[[#This Row],[Total Votes]]/Table2[[#This Row],[Registered Voters]])*100</f>
        <v>24.599142563391606</v>
      </c>
    </row>
    <row r="13" spans="1:10" x14ac:dyDescent="0.35">
      <c r="A13" s="13" t="s">
        <v>55</v>
      </c>
      <c r="B13" s="6">
        <v>2210534</v>
      </c>
      <c r="C13" s="6">
        <v>604915</v>
      </c>
      <c r="D13" s="6">
        <v>560711</v>
      </c>
      <c r="E13" s="7">
        <v>551015</v>
      </c>
      <c r="I13" s="12">
        <f t="shared" si="0"/>
        <v>74.634590555947113</v>
      </c>
      <c r="J13" s="12">
        <f>(Table2[[#This Row],[Total Votes]]/Table2[[#This Row],[Registered Voters]])*100</f>
        <v>25.365409444052883</v>
      </c>
    </row>
    <row r="14" spans="1:10" x14ac:dyDescent="0.35">
      <c r="A14" s="13" t="s">
        <v>56</v>
      </c>
      <c r="B14" s="6">
        <v>909967</v>
      </c>
      <c r="C14" s="6">
        <v>395741</v>
      </c>
      <c r="D14" s="6">
        <v>381132</v>
      </c>
      <c r="E14" s="7">
        <v>376368</v>
      </c>
      <c r="I14" s="12">
        <f t="shared" si="0"/>
        <v>58.115843761367167</v>
      </c>
      <c r="J14" s="12">
        <f>(Table2[[#This Row],[Total Votes]]/Table2[[#This Row],[Registered Voters]])*100</f>
        <v>41.884156238632833</v>
      </c>
    </row>
    <row r="15" spans="1:10" x14ac:dyDescent="0.35">
      <c r="A15" s="13" t="s">
        <v>57</v>
      </c>
      <c r="B15" s="6">
        <v>1944016</v>
      </c>
      <c r="C15" s="6">
        <v>452765</v>
      </c>
      <c r="D15" s="6">
        <v>421014</v>
      </c>
      <c r="E15" s="7">
        <v>415310</v>
      </c>
      <c r="I15" s="12">
        <f t="shared" si="0"/>
        <v>78.343079480827313</v>
      </c>
      <c r="J15" s="12">
        <f>(Table2[[#This Row],[Total Votes]]/Table2[[#This Row],[Registered Voters]])*100</f>
        <v>21.656920519172683</v>
      </c>
    </row>
    <row r="16" spans="1:10" x14ac:dyDescent="0.35">
      <c r="A16" s="13" t="s">
        <v>41</v>
      </c>
      <c r="B16" s="6">
        <v>1344856</v>
      </c>
      <c r="C16" s="6">
        <v>467784</v>
      </c>
      <c r="D16" s="6">
        <v>423951</v>
      </c>
      <c r="E16" s="7">
        <v>416877</v>
      </c>
      <c r="I16" s="12">
        <f t="shared" si="0"/>
        <v>68.476104504868928</v>
      </c>
      <c r="J16" s="12">
        <f>(Table2[[#This Row],[Total Votes]]/Table2[[#This Row],[Registered Voters]])*100</f>
        <v>31.523895495131075</v>
      </c>
    </row>
    <row r="17" spans="1:10" x14ac:dyDescent="0.35">
      <c r="A17" s="13" t="s">
        <v>58</v>
      </c>
      <c r="B17" s="6">
        <v>1394393</v>
      </c>
      <c r="C17" s="6">
        <v>604240</v>
      </c>
      <c r="D17" s="6">
        <v>554203</v>
      </c>
      <c r="E17" s="7">
        <v>544104</v>
      </c>
      <c r="I17" s="12">
        <f t="shared" si="0"/>
        <v>60.254892272121275</v>
      </c>
      <c r="J17" s="12">
        <f>(Table2[[#This Row],[Total Votes]]/Table2[[#This Row],[Registered Voters]])*100</f>
        <v>39.745107727878725</v>
      </c>
    </row>
    <row r="18" spans="1:10" x14ac:dyDescent="0.35">
      <c r="A18" s="13" t="s">
        <v>59</v>
      </c>
      <c r="B18" s="6">
        <v>2272293</v>
      </c>
      <c r="C18" s="6">
        <v>585741</v>
      </c>
      <c r="D18" s="6">
        <v>511586</v>
      </c>
      <c r="E18" s="7">
        <v>491825</v>
      </c>
      <c r="I18" s="12">
        <f t="shared" si="0"/>
        <v>77.485914008448731</v>
      </c>
      <c r="J18" s="12">
        <f>(Table2[[#This Row],[Total Votes]]/Table2[[#This Row],[Registered Voters]])*100</f>
        <v>22.514085991551266</v>
      </c>
    </row>
    <row r="19" spans="1:10" x14ac:dyDescent="0.35">
      <c r="A19" s="13" t="s">
        <v>60</v>
      </c>
      <c r="B19" s="6">
        <v>2111106</v>
      </c>
      <c r="C19" s="6">
        <v>1171801</v>
      </c>
      <c r="D19" s="6">
        <v>1106244</v>
      </c>
      <c r="E19" s="7">
        <v>1087881</v>
      </c>
      <c r="I19" s="12">
        <f t="shared" si="0"/>
        <v>47.598841555090075</v>
      </c>
      <c r="J19" s="12">
        <f>(Table2[[#This Row],[Total Votes]]/Table2[[#This Row],[Registered Voters]])*100</f>
        <v>52.401158444909925</v>
      </c>
    </row>
    <row r="20" spans="1:10" x14ac:dyDescent="0.35">
      <c r="A20" s="13" t="s">
        <v>61</v>
      </c>
      <c r="B20" s="6">
        <v>3932492</v>
      </c>
      <c r="C20" s="6">
        <v>1757868</v>
      </c>
      <c r="D20" s="6">
        <v>1663603</v>
      </c>
      <c r="E20" s="7">
        <v>1648391</v>
      </c>
      <c r="I20" s="12">
        <f t="shared" si="0"/>
        <v>57.695959712060443</v>
      </c>
      <c r="J20" s="12">
        <f>(Table2[[#This Row],[Total Votes]]/Table2[[#This Row],[Registered Voters]])*100</f>
        <v>42.304040287939557</v>
      </c>
    </row>
    <row r="21" spans="1:10" x14ac:dyDescent="0.35">
      <c r="A21" s="13" t="s">
        <v>62</v>
      </c>
      <c r="B21" s="6">
        <v>5457747</v>
      </c>
      <c r="C21" s="6">
        <v>2006410</v>
      </c>
      <c r="D21" s="6">
        <v>1891134</v>
      </c>
      <c r="E21" s="7">
        <v>1861069</v>
      </c>
      <c r="I21" s="12">
        <f t="shared" si="0"/>
        <v>65.349548082752818</v>
      </c>
      <c r="J21" s="12">
        <f>(Table2[[#This Row],[Total Votes]]/Table2[[#This Row],[Registered Voters]])*100</f>
        <v>34.650451917247175</v>
      </c>
    </row>
    <row r="22" spans="1:10" x14ac:dyDescent="0.35">
      <c r="A22" s="13" t="s">
        <v>63</v>
      </c>
      <c r="B22" s="6">
        <v>3230230</v>
      </c>
      <c r="C22" s="6">
        <v>1628865</v>
      </c>
      <c r="D22" s="6">
        <v>1555473</v>
      </c>
      <c r="E22" s="7">
        <v>1543156</v>
      </c>
      <c r="I22" s="12">
        <f t="shared" si="0"/>
        <v>51.846370072719274</v>
      </c>
      <c r="J22" s="12">
        <f>(Table2[[#This Row],[Total Votes]]/Table2[[#This Row],[Registered Voters]])*100</f>
        <v>48.153629927280726</v>
      </c>
    </row>
    <row r="23" spans="1:10" x14ac:dyDescent="0.35">
      <c r="A23" s="13" t="s">
        <v>64</v>
      </c>
      <c r="B23" s="6">
        <v>1806231</v>
      </c>
      <c r="C23" s="6">
        <v>835238</v>
      </c>
      <c r="D23" s="6">
        <v>756605</v>
      </c>
      <c r="E23" s="7">
        <v>738189</v>
      </c>
      <c r="I23" s="12">
        <f t="shared" si="0"/>
        <v>58.111393282476051</v>
      </c>
      <c r="J23" s="12">
        <f>(Table2[[#This Row],[Total Votes]]/Table2[[#This Row],[Registered Voters]])*100</f>
        <v>41.888606717523949</v>
      </c>
    </row>
    <row r="24" spans="1:10" x14ac:dyDescent="0.35">
      <c r="A24" s="13" t="s">
        <v>65</v>
      </c>
      <c r="B24" s="6">
        <v>1646350</v>
      </c>
      <c r="C24" s="6">
        <v>570773</v>
      </c>
      <c r="D24" s="6">
        <v>521016</v>
      </c>
      <c r="E24" s="7">
        <v>510995</v>
      </c>
      <c r="I24" s="12">
        <f t="shared" si="0"/>
        <v>68.353266316396883</v>
      </c>
      <c r="J24" s="12">
        <f>(Table2[[#This Row],[Total Votes]]/Table2[[#This Row],[Registered Voters]])*100</f>
        <v>31.646733683603124</v>
      </c>
    </row>
    <row r="25" spans="1:10" x14ac:dyDescent="0.35">
      <c r="A25" s="13" t="s">
        <v>66</v>
      </c>
      <c r="B25" s="6">
        <v>1406457</v>
      </c>
      <c r="C25" s="6">
        <v>489482</v>
      </c>
      <c r="D25" s="6">
        <v>459676</v>
      </c>
      <c r="E25" s="7">
        <v>450154</v>
      </c>
      <c r="I25" s="12">
        <f t="shared" si="0"/>
        <v>67.3167398647808</v>
      </c>
      <c r="J25" s="12">
        <f>(Table2[[#This Row],[Total Votes]]/Table2[[#This Row],[Registered Voters]])*100</f>
        <v>32.683260135219207</v>
      </c>
    </row>
    <row r="26" spans="1:10" x14ac:dyDescent="0.35">
      <c r="A26" s="13" t="s">
        <v>67</v>
      </c>
      <c r="B26" s="6">
        <v>6570291</v>
      </c>
      <c r="C26" s="6">
        <v>1196490</v>
      </c>
      <c r="D26" s="6">
        <v>1089567</v>
      </c>
      <c r="E26" s="7">
        <v>1053154</v>
      </c>
      <c r="I26" s="12">
        <f t="shared" si="0"/>
        <v>83.416761905979513</v>
      </c>
      <c r="J26" s="12">
        <f>(Table2[[#This Row],[Total Votes]]/Table2[[#This Row],[Registered Voters]])*100</f>
        <v>16.583238094020494</v>
      </c>
    </row>
    <row r="27" spans="1:10" x14ac:dyDescent="0.35">
      <c r="A27" s="13" t="s">
        <v>68</v>
      </c>
      <c r="B27" s="6">
        <v>1617786</v>
      </c>
      <c r="C27" s="6">
        <v>613720</v>
      </c>
      <c r="D27" s="6">
        <v>580778</v>
      </c>
      <c r="E27" s="7">
        <v>577480</v>
      </c>
      <c r="I27" s="12">
        <f t="shared" si="0"/>
        <v>64.100443445548422</v>
      </c>
      <c r="J27" s="12">
        <f>(Table2[[#This Row],[Total Votes]]/Table2[[#This Row],[Registered Voters]])*100</f>
        <v>35.899556554451578</v>
      </c>
    </row>
    <row r="28" spans="1:10" x14ac:dyDescent="0.35">
      <c r="A28" s="13" t="s">
        <v>69</v>
      </c>
      <c r="B28" s="6">
        <v>2390035</v>
      </c>
      <c r="C28" s="6">
        <v>911964</v>
      </c>
      <c r="D28" s="6">
        <v>851937</v>
      </c>
      <c r="E28" s="7">
        <v>834255</v>
      </c>
      <c r="I28" s="12">
        <f t="shared" si="0"/>
        <v>64.354622421847381</v>
      </c>
      <c r="J28" s="12">
        <f>(Table2[[#This Row],[Total Votes]]/Table2[[#This Row],[Registered Voters]])*100</f>
        <v>35.645377578152619</v>
      </c>
    </row>
    <row r="29" spans="1:10" x14ac:dyDescent="0.35">
      <c r="A29" s="13" t="s">
        <v>70</v>
      </c>
      <c r="B29" s="6">
        <v>2375003</v>
      </c>
      <c r="C29" s="6">
        <v>613397</v>
      </c>
      <c r="D29" s="6">
        <v>564256</v>
      </c>
      <c r="E29" s="7">
        <v>508459</v>
      </c>
      <c r="I29" s="12">
        <f t="shared" si="0"/>
        <v>76.241882641832461</v>
      </c>
      <c r="J29" s="12">
        <f>(Table2[[#This Row],[Total Votes]]/Table2[[#This Row],[Registered Voters]])*100</f>
        <v>23.758117358167546</v>
      </c>
    </row>
    <row r="30" spans="1:10" x14ac:dyDescent="0.35">
      <c r="A30" s="13" t="s">
        <v>71</v>
      </c>
      <c r="B30" s="6">
        <v>1822346</v>
      </c>
      <c r="C30" s="6">
        <v>598586</v>
      </c>
      <c r="D30" s="6">
        <v>555994</v>
      </c>
      <c r="E30" s="7">
        <v>533209</v>
      </c>
      <c r="I30" s="12">
        <f t="shared" si="0"/>
        <v>69.490206579870119</v>
      </c>
      <c r="J30" s="12">
        <f>(Table2[[#This Row],[Total Votes]]/Table2[[#This Row],[Registered Voters]])*100</f>
        <v>30.509793420129878</v>
      </c>
    </row>
    <row r="31" spans="1:10" x14ac:dyDescent="0.35">
      <c r="A31" s="13" t="s">
        <v>72</v>
      </c>
      <c r="B31" s="6">
        <v>1680498</v>
      </c>
      <c r="C31" s="6">
        <v>732984</v>
      </c>
      <c r="D31" s="6">
        <v>714682</v>
      </c>
      <c r="E31" s="7">
        <v>692446</v>
      </c>
      <c r="I31" s="12">
        <f t="shared" si="0"/>
        <v>57.472011272848881</v>
      </c>
      <c r="J31" s="12">
        <f>(Table2[[#This Row],[Total Votes]]/Table2[[#This Row],[Registered Voters]])*100</f>
        <v>42.527988727151119</v>
      </c>
    </row>
    <row r="32" spans="1:10" x14ac:dyDescent="0.35">
      <c r="A32" s="13" t="s">
        <v>73</v>
      </c>
      <c r="B32" s="6">
        <v>2934107</v>
      </c>
      <c r="C32" s="6">
        <v>905007</v>
      </c>
      <c r="D32" s="6">
        <v>836531</v>
      </c>
      <c r="E32" s="7">
        <v>782115</v>
      </c>
      <c r="I32" s="12">
        <f t="shared" si="0"/>
        <v>71.489417393435204</v>
      </c>
      <c r="J32" s="12">
        <f>(Table2[[#This Row],[Total Votes]]/Table2[[#This Row],[Registered Voters]])*100</f>
        <v>28.510582606564792</v>
      </c>
    </row>
    <row r="33" spans="1:10" x14ac:dyDescent="0.35">
      <c r="A33" s="13" t="s">
        <v>74</v>
      </c>
      <c r="B33" s="6">
        <v>2480455</v>
      </c>
      <c r="C33" s="6">
        <v>1074042</v>
      </c>
      <c r="D33" s="6">
        <v>1034853</v>
      </c>
      <c r="E33" s="7">
        <v>1022882</v>
      </c>
      <c r="I33" s="12">
        <f t="shared" si="0"/>
        <v>58.279710778869202</v>
      </c>
      <c r="J33" s="12">
        <f>(Table2[[#This Row],[Total Votes]]/Table2[[#This Row],[Registered Voters]])*100</f>
        <v>41.720289221130798</v>
      </c>
    </row>
    <row r="34" spans="1:10" x14ac:dyDescent="0.35">
      <c r="A34" s="13" t="s">
        <v>75</v>
      </c>
      <c r="B34" s="6">
        <v>3215273</v>
      </c>
      <c r="C34" s="6">
        <v>678167</v>
      </c>
      <c r="D34" s="6">
        <v>642165</v>
      </c>
      <c r="E34" s="7">
        <v>628846</v>
      </c>
      <c r="I34" s="12">
        <f t="shared" si="0"/>
        <v>80.027667946081095</v>
      </c>
      <c r="J34" s="12">
        <f>(Table2[[#This Row],[Total Votes]]/Table2[[#This Row],[Registered Voters]])*100</f>
        <v>19.972332053918905</v>
      </c>
    </row>
    <row r="35" spans="1:10" x14ac:dyDescent="0.35">
      <c r="A35" s="13" t="s">
        <v>76</v>
      </c>
      <c r="B35" s="6">
        <v>1903166</v>
      </c>
      <c r="C35" s="6">
        <v>950107</v>
      </c>
      <c r="D35" s="6">
        <v>871891</v>
      </c>
      <c r="E35" s="7">
        <v>855211</v>
      </c>
      <c r="I35" s="12">
        <f t="shared" si="0"/>
        <v>54.187338361446137</v>
      </c>
      <c r="J35" s="12">
        <f>(Table2[[#This Row],[Total Votes]]/Table2[[#This Row],[Registered Voters]])*100</f>
        <v>45.812661638553863</v>
      </c>
    </row>
    <row r="36" spans="1:10" x14ac:dyDescent="0.35">
      <c r="A36" s="13" t="s">
        <v>77</v>
      </c>
      <c r="B36" s="6">
        <v>1777105</v>
      </c>
      <c r="C36" s="6">
        <v>756111</v>
      </c>
      <c r="D36" s="6">
        <v>712877</v>
      </c>
      <c r="E36" s="7">
        <v>701259</v>
      </c>
      <c r="I36" s="12">
        <f t="shared" si="0"/>
        <v>59.885487914332579</v>
      </c>
      <c r="J36" s="12">
        <f>(Table2[[#This Row],[Total Votes]]/Table2[[#This Row],[Registered Voters]])*100</f>
        <v>40.114512085667421</v>
      </c>
    </row>
    <row r="37" spans="1:10" x14ac:dyDescent="0.35">
      <c r="A37" s="13" t="s">
        <v>78</v>
      </c>
      <c r="B37" s="6">
        <v>1365913</v>
      </c>
      <c r="C37" s="6">
        <v>601059</v>
      </c>
      <c r="D37" s="6">
        <v>559365</v>
      </c>
      <c r="E37" s="7">
        <v>551172</v>
      </c>
      <c r="I37" s="12">
        <f t="shared" si="0"/>
        <v>59.048270277828827</v>
      </c>
      <c r="J37" s="12">
        <f>(Table2[[#This Row],[Total Votes]]/Table2[[#This Row],[Registered Voters]])*100</f>
        <v>40.951729722171173</v>
      </c>
    </row>
    <row r="38" spans="1:10" x14ac:dyDescent="0.35">
      <c r="A38" s="11" t="s">
        <v>79</v>
      </c>
      <c r="B38" s="9">
        <v>1717128</v>
      </c>
      <c r="C38" s="9">
        <v>616168</v>
      </c>
      <c r="D38" s="9">
        <v>578439</v>
      </c>
      <c r="E38" s="10">
        <v>565803</v>
      </c>
      <c r="I38" s="12">
        <f t="shared" si="0"/>
        <v>66.31357708918614</v>
      </c>
      <c r="J38" s="12">
        <f>(Table2[[#This Row],[Total Votes]]/Table2[[#This Row],[Registered Voters]])*100</f>
        <v>33.686422910813867</v>
      </c>
    </row>
    <row r="39" spans="1:10" x14ac:dyDescent="0.35">
      <c r="A39" s="11"/>
      <c r="B39" s="9">
        <f>SUM(Table2[Registered Voters])</f>
        <v>84004084</v>
      </c>
      <c r="C39" s="18">
        <f>SUBTOTAL(109,Table2[Accredited Voters])</f>
        <v>29364209</v>
      </c>
      <c r="D39" s="18">
        <f>SUBTOTAL(109,Table2[Total Votes])</f>
        <v>27324583</v>
      </c>
      <c r="E39" s="19">
        <f>SUBTOTAL(109,Table2[Valid Votes])</f>
        <v>26765658</v>
      </c>
    </row>
    <row r="41" spans="1:10" x14ac:dyDescent="0.35">
      <c r="B41" t="s">
        <v>42</v>
      </c>
      <c r="C41" s="12">
        <f>(Table2[[#Totals],[Accredited Voters]]/Table2[[#Totals],[Registered Voters]])*100</f>
        <v>34.955692154205266</v>
      </c>
    </row>
    <row r="42" spans="1:10" x14ac:dyDescent="0.35">
      <c r="B42" t="s">
        <v>120</v>
      </c>
      <c r="C42" s="12">
        <f>(Table2[[#Totals],[Total Votes]]/Table2[[#Totals],[Registered Voters]])*100</f>
        <v>32.527684011172596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8C80C-77EF-4D46-98C0-842C1CDDDA70}">
  <dimension ref="A1:K42"/>
  <sheetViews>
    <sheetView zoomScale="70" zoomScaleNormal="70" workbookViewId="0">
      <selection activeCell="P1" sqref="P1:S38"/>
    </sheetView>
  </sheetViews>
  <sheetFormatPr defaultRowHeight="14.5" x14ac:dyDescent="0.35"/>
  <cols>
    <col min="1" max="1" width="10.26953125" bestFit="1" customWidth="1"/>
    <col min="2" max="2" width="17.7265625" bestFit="1" customWidth="1"/>
    <col min="3" max="3" width="19.26953125" bestFit="1" customWidth="1"/>
    <col min="4" max="4" width="14.1796875" bestFit="1" customWidth="1"/>
    <col min="5" max="5" width="12.36328125" bestFit="1" customWidth="1"/>
    <col min="7" max="7" width="11.7265625" bestFit="1" customWidth="1"/>
    <col min="8" max="8" width="11.08984375" bestFit="1" customWidth="1"/>
    <col min="9" max="9" width="10.26953125" bestFit="1" customWidth="1"/>
    <col min="19" max="19" width="11.1796875" bestFit="1" customWidth="1"/>
  </cols>
  <sheetData>
    <row r="1" spans="1:11" x14ac:dyDescent="0.35">
      <c r="A1" s="14" t="s">
        <v>0</v>
      </c>
      <c r="B1" s="15" t="s">
        <v>1</v>
      </c>
      <c r="C1" s="16" t="s">
        <v>2</v>
      </c>
      <c r="D1" s="16" t="s">
        <v>80</v>
      </c>
      <c r="E1" s="17" t="s">
        <v>4</v>
      </c>
      <c r="G1" t="s">
        <v>122</v>
      </c>
      <c r="H1" t="s">
        <v>121</v>
      </c>
      <c r="K1" t="s">
        <v>43</v>
      </c>
    </row>
    <row r="2" spans="1:11" x14ac:dyDescent="0.35">
      <c r="A2" s="13" t="s">
        <v>81</v>
      </c>
      <c r="B2" s="5">
        <v>2120808</v>
      </c>
      <c r="C2" s="6">
        <v>384468</v>
      </c>
      <c r="D2" s="6">
        <v>381683</v>
      </c>
      <c r="E2" s="7">
        <v>370037</v>
      </c>
      <c r="G2" t="s">
        <v>81</v>
      </c>
      <c r="H2" s="20">
        <f t="shared" ref="H2:H38" si="0">100-K2</f>
        <v>82.002944160904718</v>
      </c>
      <c r="K2" s="20">
        <f>(Table1[[#This Row],[ Total Votes ]]/Table1[[#This Row],[Registered Voters]])*100</f>
        <v>17.997055839095289</v>
      </c>
    </row>
    <row r="3" spans="1:11" x14ac:dyDescent="0.35">
      <c r="A3" s="13" t="s">
        <v>82</v>
      </c>
      <c r="B3" s="5">
        <v>2196566</v>
      </c>
      <c r="C3" s="6">
        <v>764834</v>
      </c>
      <c r="D3" s="6">
        <v>761621</v>
      </c>
      <c r="E3" s="7">
        <v>731140</v>
      </c>
      <c r="G3" t="s">
        <v>82</v>
      </c>
      <c r="H3" s="20">
        <f t="shared" si="0"/>
        <v>65.326741832478518</v>
      </c>
      <c r="K3" s="20">
        <f>(Table1[[#This Row],[ Total Votes ]]/Table1[[#This Row],[Registered Voters]])*100</f>
        <v>34.673258167521489</v>
      </c>
    </row>
    <row r="4" spans="1:11" x14ac:dyDescent="0.35">
      <c r="A4" s="13" t="s">
        <v>83</v>
      </c>
      <c r="B4" s="5">
        <v>2357418</v>
      </c>
      <c r="C4" s="6">
        <v>594450</v>
      </c>
      <c r="D4" s="6">
        <v>587417</v>
      </c>
      <c r="E4" s="7">
        <v>555089</v>
      </c>
      <c r="G4" t="s">
        <v>83</v>
      </c>
      <c r="H4" s="20">
        <f t="shared" si="0"/>
        <v>75.082187376188699</v>
      </c>
      <c r="K4" s="20">
        <f>(Table1[[#This Row],[ Total Votes ]]/Table1[[#This Row],[Registered Voters]])*100</f>
        <v>24.917812623811304</v>
      </c>
    </row>
    <row r="5" spans="1:11" x14ac:dyDescent="0.35">
      <c r="A5" s="13" t="s">
        <v>84</v>
      </c>
      <c r="B5" s="5">
        <v>2656437</v>
      </c>
      <c r="C5" s="6">
        <v>628590</v>
      </c>
      <c r="D5" s="6">
        <v>624612</v>
      </c>
      <c r="E5" s="7">
        <v>613861</v>
      </c>
      <c r="G5" t="s">
        <v>84</v>
      </c>
      <c r="H5" s="20">
        <f t="shared" si="0"/>
        <v>76.486850619834001</v>
      </c>
      <c r="K5" s="20">
        <f>(Table1[[#This Row],[ Total Votes ]]/Table1[[#This Row],[Registered Voters]])*100</f>
        <v>23.513149380165991</v>
      </c>
    </row>
    <row r="6" spans="1:11" x14ac:dyDescent="0.35">
      <c r="A6" s="13" t="s">
        <v>85</v>
      </c>
      <c r="B6" s="5">
        <v>2749268</v>
      </c>
      <c r="C6" s="6">
        <v>899769</v>
      </c>
      <c r="D6" s="6">
        <v>882546</v>
      </c>
      <c r="E6" s="7">
        <v>853516</v>
      </c>
      <c r="G6" t="s">
        <v>85</v>
      </c>
      <c r="H6" s="20">
        <f t="shared" si="0"/>
        <v>67.898873445586247</v>
      </c>
      <c r="K6" s="20">
        <f>(Table1[[#This Row],[ Total Votes ]]/Table1[[#This Row],[Registered Voters]])*100</f>
        <v>32.101126554413753</v>
      </c>
    </row>
    <row r="7" spans="1:11" x14ac:dyDescent="0.35">
      <c r="A7" s="13" t="s">
        <v>86</v>
      </c>
      <c r="B7" s="5">
        <v>1056862</v>
      </c>
      <c r="C7" s="6">
        <v>177368</v>
      </c>
      <c r="D7" s="6">
        <v>173111</v>
      </c>
      <c r="E7" s="7">
        <v>165325</v>
      </c>
      <c r="G7" t="s">
        <v>86</v>
      </c>
      <c r="H7" s="20">
        <f t="shared" si="0"/>
        <v>83.62028344287144</v>
      </c>
      <c r="K7" s="20">
        <f>(Table1[[#This Row],[ Total Votes ]]/Table1[[#This Row],[Registered Voters]])*100</f>
        <v>16.379716557128557</v>
      </c>
    </row>
    <row r="8" spans="1:11" x14ac:dyDescent="0.35">
      <c r="A8" s="13" t="s">
        <v>87</v>
      </c>
      <c r="B8" s="5">
        <v>2777727</v>
      </c>
      <c r="C8" s="6">
        <v>804189</v>
      </c>
      <c r="D8" s="6">
        <v>797762</v>
      </c>
      <c r="E8" s="7">
        <v>770075</v>
      </c>
      <c r="G8" t="s">
        <v>87</v>
      </c>
      <c r="H8" s="20">
        <f t="shared" si="0"/>
        <v>71.280042999186023</v>
      </c>
      <c r="K8" s="20">
        <f>(Table1[[#This Row],[ Total Votes ]]/Table1[[#This Row],[Registered Voters]])*100</f>
        <v>28.719957000813974</v>
      </c>
    </row>
    <row r="9" spans="1:11" x14ac:dyDescent="0.35">
      <c r="A9" s="13" t="s">
        <v>88</v>
      </c>
      <c r="B9" s="5">
        <v>2513281</v>
      </c>
      <c r="C9" s="6">
        <v>499543</v>
      </c>
      <c r="D9" s="6">
        <v>497945</v>
      </c>
      <c r="E9" s="7">
        <v>465287</v>
      </c>
      <c r="G9" t="s">
        <v>88</v>
      </c>
      <c r="H9" s="20">
        <f t="shared" si="0"/>
        <v>80.187452179044044</v>
      </c>
      <c r="K9" s="20">
        <f>(Table1[[#This Row],[ Total Votes ]]/Table1[[#This Row],[Registered Voters]])*100</f>
        <v>19.812547820955952</v>
      </c>
    </row>
    <row r="10" spans="1:11" x14ac:dyDescent="0.35">
      <c r="A10" s="13" t="s">
        <v>89</v>
      </c>
      <c r="B10" s="5">
        <v>1766466</v>
      </c>
      <c r="C10" s="6">
        <v>444880</v>
      </c>
      <c r="D10" s="6">
        <v>441576</v>
      </c>
      <c r="E10" s="7">
        <v>416968</v>
      </c>
      <c r="G10" t="s">
        <v>89</v>
      </c>
      <c r="H10" s="20">
        <f t="shared" si="0"/>
        <v>75.002292713247812</v>
      </c>
      <c r="K10" s="20">
        <f>(Table1[[#This Row],[ Total Votes ]]/Table1[[#This Row],[Registered Voters]])*100</f>
        <v>24.997707286752195</v>
      </c>
    </row>
    <row r="11" spans="1:11" x14ac:dyDescent="0.35">
      <c r="A11" s="13" t="s">
        <v>90</v>
      </c>
      <c r="B11" s="5">
        <v>3221697</v>
      </c>
      <c r="C11" s="6">
        <v>667149</v>
      </c>
      <c r="D11" s="6">
        <v>654650</v>
      </c>
      <c r="E11" s="7">
        <v>615341</v>
      </c>
      <c r="G11" t="s">
        <v>90</v>
      </c>
      <c r="H11" s="20">
        <f t="shared" si="0"/>
        <v>79.679963696151432</v>
      </c>
      <c r="K11" s="20">
        <f>(Table1[[#This Row],[ Total Votes ]]/Table1[[#This Row],[Registered Voters]])*100</f>
        <v>20.320036303848564</v>
      </c>
    </row>
    <row r="12" spans="1:11" x14ac:dyDescent="0.35">
      <c r="A12" s="13" t="s">
        <v>91</v>
      </c>
      <c r="B12" s="5">
        <v>1597646</v>
      </c>
      <c r="C12" s="6">
        <v>337887</v>
      </c>
      <c r="D12" s="6">
        <v>337341</v>
      </c>
      <c r="E12" s="7">
        <v>325351</v>
      </c>
      <c r="G12" t="s">
        <v>91</v>
      </c>
      <c r="H12" s="20">
        <f t="shared" si="0"/>
        <v>78.885122236089842</v>
      </c>
      <c r="K12" s="20">
        <f>(Table1[[#This Row],[ Total Votes ]]/Table1[[#This Row],[Registered Voters]])*100</f>
        <v>21.114877763910155</v>
      </c>
    </row>
    <row r="13" spans="1:11" x14ac:dyDescent="0.35">
      <c r="A13" s="13" t="s">
        <v>92</v>
      </c>
      <c r="B13" s="5">
        <v>2501081</v>
      </c>
      <c r="C13" s="6">
        <v>603894</v>
      </c>
      <c r="D13" s="6">
        <v>600395</v>
      </c>
      <c r="E13" s="7">
        <v>581266</v>
      </c>
      <c r="G13" t="s">
        <v>92</v>
      </c>
      <c r="H13" s="20">
        <f t="shared" si="0"/>
        <v>75.994579943632374</v>
      </c>
      <c r="K13" s="20">
        <f>(Table1[[#This Row],[ Total Votes ]]/Table1[[#This Row],[Registered Voters]])*100</f>
        <v>24.005420056367626</v>
      </c>
    </row>
    <row r="14" spans="1:11" x14ac:dyDescent="0.35">
      <c r="A14" s="13" t="s">
        <v>93</v>
      </c>
      <c r="B14" s="5">
        <v>987647</v>
      </c>
      <c r="C14" s="6">
        <v>315058</v>
      </c>
      <c r="D14" s="6">
        <v>314472</v>
      </c>
      <c r="E14" s="7">
        <v>308171</v>
      </c>
      <c r="G14" t="s">
        <v>93</v>
      </c>
      <c r="H14" s="20">
        <f t="shared" si="0"/>
        <v>68.159473982100891</v>
      </c>
      <c r="K14" s="20">
        <f>(Table1[[#This Row],[ Total Votes ]]/Table1[[#This Row],[Registered Voters]])*100</f>
        <v>31.840526017899109</v>
      </c>
    </row>
    <row r="15" spans="1:11" x14ac:dyDescent="0.35">
      <c r="A15" s="13" t="s">
        <v>94</v>
      </c>
      <c r="B15" s="5">
        <v>2112793</v>
      </c>
      <c r="C15" s="6">
        <v>482990</v>
      </c>
      <c r="D15" s="6">
        <v>468891</v>
      </c>
      <c r="E15" s="7">
        <v>456424</v>
      </c>
      <c r="G15" t="s">
        <v>94</v>
      </c>
      <c r="H15" s="20">
        <f t="shared" si="0"/>
        <v>77.807054453512478</v>
      </c>
      <c r="K15" s="20">
        <f>(Table1[[#This Row],[ Total Votes ]]/Table1[[#This Row],[Registered Voters]])*100</f>
        <v>22.192945546487515</v>
      </c>
    </row>
    <row r="16" spans="1:11" x14ac:dyDescent="0.35">
      <c r="A16" s="13" t="s">
        <v>95</v>
      </c>
      <c r="B16" s="5">
        <v>1570307</v>
      </c>
      <c r="C16" s="6">
        <v>478923</v>
      </c>
      <c r="D16" s="6">
        <v>478652</v>
      </c>
      <c r="E16" s="7">
        <v>460071</v>
      </c>
      <c r="G16" t="s">
        <v>95</v>
      </c>
      <c r="H16" s="20">
        <f t="shared" si="0"/>
        <v>69.51857184614218</v>
      </c>
      <c r="K16" s="20">
        <f>(Table1[[#This Row],[ Total Votes ]]/Table1[[#This Row],[Registered Voters]])*100</f>
        <v>30.481428153857813</v>
      </c>
    </row>
    <row r="17" spans="1:11" x14ac:dyDescent="0.35">
      <c r="A17" s="13" t="s">
        <v>96</v>
      </c>
      <c r="B17" s="5">
        <v>1575794</v>
      </c>
      <c r="C17" s="6">
        <v>542997</v>
      </c>
      <c r="D17" s="6">
        <v>533778</v>
      </c>
      <c r="E17" s="7">
        <v>510043</v>
      </c>
      <c r="G17" t="s">
        <v>96</v>
      </c>
      <c r="H17" s="20">
        <f t="shared" si="0"/>
        <v>66.126409924139836</v>
      </c>
      <c r="K17" s="20">
        <f>(Table1[[#This Row],[ Total Votes ]]/Table1[[#This Row],[Registered Voters]])*100</f>
        <v>33.873590075860172</v>
      </c>
    </row>
    <row r="18" spans="1:11" x14ac:dyDescent="0.35">
      <c r="A18" s="13" t="s">
        <v>97</v>
      </c>
      <c r="B18" s="5">
        <v>2419922</v>
      </c>
      <c r="C18" s="6">
        <v>485150</v>
      </c>
      <c r="D18" s="6">
        <v>477957</v>
      </c>
      <c r="E18" s="7">
        <v>467380</v>
      </c>
      <c r="G18" t="s">
        <v>97</v>
      </c>
      <c r="H18" s="20">
        <f t="shared" si="0"/>
        <v>80.249074143712079</v>
      </c>
      <c r="K18" s="20">
        <f>(Table1[[#This Row],[ Total Votes ]]/Table1[[#This Row],[Registered Voters]])*100</f>
        <v>19.750925856287928</v>
      </c>
    </row>
    <row r="19" spans="1:11" x14ac:dyDescent="0.35">
      <c r="A19" s="13" t="s">
        <v>98</v>
      </c>
      <c r="B19" s="5">
        <v>2351298</v>
      </c>
      <c r="C19" s="6">
        <v>961670</v>
      </c>
      <c r="D19" s="6">
        <v>954805</v>
      </c>
      <c r="E19" s="7">
        <v>920531</v>
      </c>
      <c r="G19" t="s">
        <v>98</v>
      </c>
      <c r="H19" s="20">
        <f t="shared" si="0"/>
        <v>59.392429202933869</v>
      </c>
      <c r="K19" s="20">
        <f>(Table1[[#This Row],[ Total Votes ]]/Table1[[#This Row],[Registered Voters]])*100</f>
        <v>40.607570797066131</v>
      </c>
    </row>
    <row r="20" spans="1:11" x14ac:dyDescent="0.35">
      <c r="A20" s="13" t="s">
        <v>99</v>
      </c>
      <c r="B20" s="5">
        <v>4335208</v>
      </c>
      <c r="C20" s="6">
        <v>1418046</v>
      </c>
      <c r="D20" s="6">
        <v>1401376</v>
      </c>
      <c r="E20" s="7">
        <v>1360153</v>
      </c>
      <c r="G20" t="s">
        <v>99</v>
      </c>
      <c r="H20" s="20">
        <f t="shared" si="0"/>
        <v>67.674538338183538</v>
      </c>
      <c r="K20" s="20">
        <f>(Table1[[#This Row],[ Total Votes ]]/Table1[[#This Row],[Registered Voters]])*100</f>
        <v>32.325461661816455</v>
      </c>
    </row>
    <row r="21" spans="1:11" x14ac:dyDescent="0.35">
      <c r="A21" s="13" t="s">
        <v>100</v>
      </c>
      <c r="B21" s="5">
        <v>5921370</v>
      </c>
      <c r="C21" s="6">
        <v>1769525</v>
      </c>
      <c r="D21" s="6">
        <v>1746410</v>
      </c>
      <c r="E21" s="7">
        <v>1702005</v>
      </c>
      <c r="G21" t="s">
        <v>100</v>
      </c>
      <c r="H21" s="20">
        <f t="shared" si="0"/>
        <v>70.506656398772577</v>
      </c>
      <c r="K21" s="20">
        <f>(Table1[[#This Row],[ Total Votes ]]/Table1[[#This Row],[Registered Voters]])*100</f>
        <v>29.493343601227416</v>
      </c>
    </row>
    <row r="22" spans="1:11" x14ac:dyDescent="0.35">
      <c r="A22" s="13" t="s">
        <v>101</v>
      </c>
      <c r="B22" s="5">
        <v>3516719</v>
      </c>
      <c r="C22" s="6">
        <v>1097663</v>
      </c>
      <c r="D22" s="6">
        <v>1091187</v>
      </c>
      <c r="E22" s="7">
        <v>1058673</v>
      </c>
      <c r="G22" t="s">
        <v>101</v>
      </c>
      <c r="H22" s="20">
        <f t="shared" si="0"/>
        <v>68.97144753390873</v>
      </c>
      <c r="K22" s="20">
        <f>(Table1[[#This Row],[ Total Votes ]]/Table1[[#This Row],[Registered Voters]])*100</f>
        <v>31.028552466091263</v>
      </c>
    </row>
    <row r="23" spans="1:11" x14ac:dyDescent="0.35">
      <c r="A23" s="13" t="s">
        <v>102</v>
      </c>
      <c r="B23" s="5">
        <v>2032041</v>
      </c>
      <c r="C23" s="6">
        <v>599201</v>
      </c>
      <c r="D23" s="6">
        <v>591475</v>
      </c>
      <c r="E23" s="7">
        <v>559522</v>
      </c>
      <c r="G23" t="s">
        <v>102</v>
      </c>
      <c r="H23" s="20">
        <f t="shared" si="0"/>
        <v>70.892565651972575</v>
      </c>
      <c r="K23" s="20">
        <f>(Table1[[#This Row],[ Total Votes ]]/Table1[[#This Row],[Registered Voters]])*100</f>
        <v>29.107434348027429</v>
      </c>
    </row>
    <row r="24" spans="1:11" x14ac:dyDescent="0.35">
      <c r="A24" s="13" t="s">
        <v>103</v>
      </c>
      <c r="B24" s="5">
        <v>1932654</v>
      </c>
      <c r="C24" s="6">
        <v>484884</v>
      </c>
      <c r="D24" s="6">
        <v>476038</v>
      </c>
      <c r="E24" s="7">
        <v>456790</v>
      </c>
      <c r="G24" t="s">
        <v>103</v>
      </c>
      <c r="H24" s="20">
        <f t="shared" si="0"/>
        <v>75.368689894828563</v>
      </c>
      <c r="K24" s="20">
        <f>(Table1[[#This Row],[ Total Votes ]]/Table1[[#This Row],[Registered Voters]])*100</f>
        <v>24.63131010517144</v>
      </c>
    </row>
    <row r="25" spans="1:11" x14ac:dyDescent="0.35">
      <c r="A25" s="13" t="s">
        <v>104</v>
      </c>
      <c r="B25" s="5">
        <v>1695927</v>
      </c>
      <c r="C25" s="6">
        <v>497519</v>
      </c>
      <c r="D25" s="6">
        <v>496683</v>
      </c>
      <c r="E25" s="7">
        <v>469971</v>
      </c>
      <c r="G25" t="s">
        <v>104</v>
      </c>
      <c r="H25" s="20">
        <f t="shared" si="0"/>
        <v>70.713185178371475</v>
      </c>
      <c r="K25" s="20">
        <f>(Table1[[#This Row],[ Total Votes ]]/Table1[[#This Row],[Registered Voters]])*100</f>
        <v>29.286814821628525</v>
      </c>
    </row>
    <row r="26" spans="1:11" x14ac:dyDescent="0.35">
      <c r="A26" s="13" t="s">
        <v>105</v>
      </c>
      <c r="B26" s="5">
        <v>7060195</v>
      </c>
      <c r="C26" s="6">
        <v>1347152</v>
      </c>
      <c r="D26" s="6">
        <v>1335729</v>
      </c>
      <c r="E26" s="7">
        <v>1271451</v>
      </c>
      <c r="G26" t="s">
        <v>105</v>
      </c>
      <c r="H26" s="20">
        <f t="shared" si="0"/>
        <v>81.080848333509209</v>
      </c>
      <c r="K26" s="20">
        <f>(Table1[[#This Row],[ Total Votes ]]/Table1[[#This Row],[Registered Voters]])*100</f>
        <v>18.919151666490798</v>
      </c>
    </row>
    <row r="27" spans="1:11" x14ac:dyDescent="0.35">
      <c r="A27" s="13" t="s">
        <v>106</v>
      </c>
      <c r="B27" s="5">
        <v>1899244</v>
      </c>
      <c r="C27" s="6">
        <v>562464</v>
      </c>
      <c r="D27" s="6">
        <v>556937</v>
      </c>
      <c r="E27" s="7">
        <v>540566</v>
      </c>
      <c r="G27" t="s">
        <v>106</v>
      </c>
      <c r="H27" s="20">
        <f t="shared" si="0"/>
        <v>70.675858394182114</v>
      </c>
      <c r="K27" s="20">
        <f>(Table1[[#This Row],[ Total Votes ]]/Table1[[#This Row],[Registered Voters]])*100</f>
        <v>29.324141605817893</v>
      </c>
    </row>
    <row r="28" spans="1:11" x14ac:dyDescent="0.35">
      <c r="A28" s="13" t="s">
        <v>107</v>
      </c>
      <c r="B28" s="5">
        <v>2698344</v>
      </c>
      <c r="C28" s="6">
        <v>827416</v>
      </c>
      <c r="D28" s="6">
        <v>813355</v>
      </c>
      <c r="E28" s="7">
        <v>778668</v>
      </c>
      <c r="G28" t="s">
        <v>107</v>
      </c>
      <c r="H28" s="20">
        <f t="shared" si="0"/>
        <v>69.857253189363547</v>
      </c>
      <c r="K28" s="20">
        <f>(Table1[[#This Row],[ Total Votes ]]/Table1[[#This Row],[Registered Voters]])*100</f>
        <v>30.142746810636449</v>
      </c>
    </row>
    <row r="29" spans="1:11" x14ac:dyDescent="0.35">
      <c r="A29" s="13" t="s">
        <v>108</v>
      </c>
      <c r="B29" s="5">
        <v>2688305</v>
      </c>
      <c r="C29" s="6">
        <v>612341</v>
      </c>
      <c r="D29" s="6">
        <v>611448</v>
      </c>
      <c r="E29" s="7">
        <v>580124</v>
      </c>
      <c r="G29" t="s">
        <v>108</v>
      </c>
      <c r="H29" s="20">
        <f t="shared" si="0"/>
        <v>77.255259354872308</v>
      </c>
      <c r="K29" s="20">
        <f>(Table1[[#This Row],[ Total Votes ]]/Table1[[#This Row],[Registered Voters]])*100</f>
        <v>22.744740645127692</v>
      </c>
    </row>
    <row r="30" spans="1:11" x14ac:dyDescent="0.35">
      <c r="A30" s="13" t="s">
        <v>109</v>
      </c>
      <c r="B30" s="5">
        <v>1991344</v>
      </c>
      <c r="C30" s="6">
        <v>571402</v>
      </c>
      <c r="D30" s="6">
        <v>567072</v>
      </c>
      <c r="E30" s="7">
        <v>548063</v>
      </c>
      <c r="G30" t="s">
        <v>109</v>
      </c>
      <c r="H30" s="20">
        <f t="shared" si="0"/>
        <v>71.523152202733428</v>
      </c>
      <c r="K30" s="20">
        <f>(Table1[[#This Row],[ Total Votes ]]/Table1[[#This Row],[Registered Voters]])*100</f>
        <v>28.476847797266569</v>
      </c>
    </row>
    <row r="31" spans="1:11" x14ac:dyDescent="0.35">
      <c r="A31" s="13" t="s">
        <v>110</v>
      </c>
      <c r="B31" s="5">
        <v>1954800</v>
      </c>
      <c r="C31" s="6">
        <v>759362</v>
      </c>
      <c r="D31" s="6">
        <v>756744</v>
      </c>
      <c r="E31" s="7">
        <v>733203</v>
      </c>
      <c r="G31" t="s">
        <v>110</v>
      </c>
      <c r="H31" s="20">
        <f t="shared" si="0"/>
        <v>61.287906691221608</v>
      </c>
      <c r="K31" s="20">
        <f>(Table1[[#This Row],[ Total Votes ]]/Table1[[#This Row],[Registered Voters]])*100</f>
        <v>38.712093308778392</v>
      </c>
    </row>
    <row r="32" spans="1:11" x14ac:dyDescent="0.35">
      <c r="A32" s="13" t="s">
        <v>111</v>
      </c>
      <c r="B32" s="5">
        <v>3276675</v>
      </c>
      <c r="C32" s="6">
        <v>854439</v>
      </c>
      <c r="D32" s="6">
        <v>851956</v>
      </c>
      <c r="E32" s="7">
        <v>809485</v>
      </c>
      <c r="G32" t="s">
        <v>111</v>
      </c>
      <c r="H32" s="20">
        <f t="shared" si="0"/>
        <v>73.999374365782387</v>
      </c>
      <c r="K32" s="20">
        <f>(Table1[[#This Row],[ Total Votes ]]/Table1[[#This Row],[Registered Voters]])*100</f>
        <v>26.000625634217613</v>
      </c>
    </row>
    <row r="33" spans="1:11" x14ac:dyDescent="0.35">
      <c r="A33" s="13" t="s">
        <v>112</v>
      </c>
      <c r="B33" s="5">
        <v>2789528</v>
      </c>
      <c r="C33" s="6">
        <v>1139393</v>
      </c>
      <c r="D33" s="6">
        <v>1088170</v>
      </c>
      <c r="E33" s="7">
        <v>1111164</v>
      </c>
      <c r="G33" t="s">
        <v>112</v>
      </c>
      <c r="H33" s="20">
        <f t="shared" si="0"/>
        <v>60.990891649053175</v>
      </c>
      <c r="K33" s="20">
        <f>(Table1[[#This Row],[ Total Votes ]]/Table1[[#This Row],[Registered Voters]])*100</f>
        <v>39.009108350946825</v>
      </c>
    </row>
    <row r="34" spans="1:11" x14ac:dyDescent="0.35">
      <c r="A34" s="13" t="s">
        <v>113</v>
      </c>
      <c r="B34" s="5">
        <v>3537190</v>
      </c>
      <c r="C34" s="6">
        <v>605055</v>
      </c>
      <c r="D34" s="6">
        <v>553944</v>
      </c>
      <c r="E34" s="7">
        <v>523651</v>
      </c>
      <c r="G34" t="s">
        <v>113</v>
      </c>
      <c r="H34" s="20">
        <f t="shared" si="0"/>
        <v>84.339433278958722</v>
      </c>
      <c r="K34" s="20">
        <f>(Table1[[#This Row],[ Total Votes ]]/Table1[[#This Row],[Registered Voters]])*100</f>
        <v>15.660566721041278</v>
      </c>
    </row>
    <row r="35" spans="1:11" x14ac:dyDescent="0.35">
      <c r="A35" s="13" t="s">
        <v>114</v>
      </c>
      <c r="B35" s="5">
        <v>2172056</v>
      </c>
      <c r="C35" s="6">
        <v>619492</v>
      </c>
      <c r="D35" s="6">
        <v>607890</v>
      </c>
      <c r="E35" s="7">
        <v>586875</v>
      </c>
      <c r="G35" t="s">
        <v>114</v>
      </c>
      <c r="H35" s="20">
        <f t="shared" si="0"/>
        <v>72.013152515404755</v>
      </c>
      <c r="K35" s="20">
        <f>(Table1[[#This Row],[ Total Votes ]]/Table1[[#This Row],[Registered Voters]])*100</f>
        <v>27.986847484595241</v>
      </c>
    </row>
    <row r="36" spans="1:11" x14ac:dyDescent="0.35">
      <c r="A36" s="13" t="s">
        <v>115</v>
      </c>
      <c r="B36" s="5">
        <v>2022374</v>
      </c>
      <c r="C36" s="6">
        <v>521442</v>
      </c>
      <c r="D36" s="6">
        <v>517818</v>
      </c>
      <c r="E36" s="7">
        <v>499358</v>
      </c>
      <c r="G36" t="s">
        <v>115</v>
      </c>
      <c r="H36" s="20">
        <f t="shared" si="0"/>
        <v>74.395537126169543</v>
      </c>
      <c r="K36" s="20">
        <f>(Table1[[#This Row],[ Total Votes ]]/Table1[[#This Row],[Registered Voters]])*100</f>
        <v>25.604462873830457</v>
      </c>
    </row>
    <row r="37" spans="1:11" x14ac:dyDescent="0.35">
      <c r="A37" s="13" t="s">
        <v>116</v>
      </c>
      <c r="B37" s="5">
        <v>1485146</v>
      </c>
      <c r="C37" s="6">
        <v>398874</v>
      </c>
      <c r="D37" s="6">
        <v>397331</v>
      </c>
      <c r="E37" s="7">
        <v>378397</v>
      </c>
      <c r="G37" t="s">
        <v>116</v>
      </c>
      <c r="H37" s="20">
        <f t="shared" si="0"/>
        <v>73.246334030458968</v>
      </c>
      <c r="K37" s="20">
        <f>(Table1[[#This Row],[ Total Votes ]]/Table1[[#This Row],[Registered Voters]])*100</f>
        <v>26.753665969541039</v>
      </c>
    </row>
    <row r="38" spans="1:11" x14ac:dyDescent="0.35">
      <c r="A38" s="11" t="s">
        <v>117</v>
      </c>
      <c r="B38" s="8">
        <v>1926870</v>
      </c>
      <c r="C38" s="9">
        <v>527137</v>
      </c>
      <c r="D38" s="9">
        <v>519431</v>
      </c>
      <c r="E38" s="10">
        <v>502923</v>
      </c>
      <c r="G38" t="s">
        <v>117</v>
      </c>
      <c r="H38" s="20">
        <f t="shared" si="0"/>
        <v>73.042758463207164</v>
      </c>
      <c r="K38" s="20">
        <f>(Table1[[#This Row],[ Total Votes ]]/Table1[[#This Row],[Registered Voters]])*100</f>
        <v>26.957241536792832</v>
      </c>
    </row>
    <row r="39" spans="1:11" x14ac:dyDescent="0.35">
      <c r="A39" s="11"/>
      <c r="B39" s="8">
        <f>SUM(Table1[Registered Voters])</f>
        <v>93469008</v>
      </c>
      <c r="C39" s="18">
        <f>SUBTOTAL(109,Table1[Accredited Voters])</f>
        <v>25286616</v>
      </c>
      <c r="D39" s="18">
        <f>SUBTOTAL(109,Table1[[ Total Votes ]])</f>
        <v>24950208</v>
      </c>
      <c r="E39" s="19">
        <f>SUBTOTAL(109,Table1[Valid Votes])</f>
        <v>24056918</v>
      </c>
    </row>
    <row r="41" spans="1:11" x14ac:dyDescent="0.35">
      <c r="B41" t="s">
        <v>118</v>
      </c>
      <c r="C41" s="20">
        <f>(Table1[[#Totals],[Accredited Voters]]/Table1[[#Totals],[Registered Voters]])*100</f>
        <v>27.053476377966906</v>
      </c>
    </row>
    <row r="42" spans="1:11" x14ac:dyDescent="0.35">
      <c r="B42" t="s">
        <v>119</v>
      </c>
      <c r="C42" s="20">
        <f>(Table1[[#Totals],[ Total Votes ]]/Table1[[#Totals],[Registered Voters]]) *100</f>
        <v>26.693562426595989</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9CC19-0E77-4DB0-A3FE-EEFE1D124EC9}">
  <dimension ref="A1:E38"/>
  <sheetViews>
    <sheetView tabSelected="1" workbookViewId="0"/>
  </sheetViews>
  <sheetFormatPr defaultRowHeight="14.5" x14ac:dyDescent="0.35"/>
  <cols>
    <col min="5" max="5" width="11.1796875" bestFit="1" customWidth="1"/>
  </cols>
  <sheetData>
    <row r="1" spans="1:5" x14ac:dyDescent="0.35">
      <c r="A1" t="s">
        <v>125</v>
      </c>
      <c r="B1">
        <v>2015</v>
      </c>
      <c r="C1">
        <v>2019</v>
      </c>
      <c r="D1">
        <v>2023</v>
      </c>
      <c r="E1" t="s">
        <v>124</v>
      </c>
    </row>
    <row r="2" spans="1:5" x14ac:dyDescent="0.35">
      <c r="A2" t="s">
        <v>5</v>
      </c>
      <c r="B2" s="12">
        <v>71.274895033670873</v>
      </c>
      <c r="C2" s="12">
        <v>83.274233635402283</v>
      </c>
      <c r="D2" s="12">
        <v>82.002944160904718</v>
      </c>
      <c r="E2" s="12">
        <f t="shared" ref="E2:E38" si="0">AVERAGE(B2:D2)</f>
        <v>78.850690943325958</v>
      </c>
    </row>
    <row r="3" spans="1:5" x14ac:dyDescent="0.35">
      <c r="A3" t="s">
        <v>6</v>
      </c>
      <c r="B3" s="12">
        <v>57.587882582045552</v>
      </c>
      <c r="C3" s="12">
        <v>58.869748510326225</v>
      </c>
      <c r="D3" s="12">
        <v>65.326741832478518</v>
      </c>
      <c r="E3" s="12">
        <f t="shared" si="0"/>
        <v>60.594790974950094</v>
      </c>
    </row>
    <row r="4" spans="1:5" x14ac:dyDescent="0.35">
      <c r="A4" t="s">
        <v>7</v>
      </c>
      <c r="B4" s="12">
        <v>38.804373500305509</v>
      </c>
      <c r="C4" s="12">
        <v>72.695776390072879</v>
      </c>
      <c r="D4" s="12">
        <v>75.082187376188699</v>
      </c>
      <c r="E4" s="12">
        <f t="shared" si="0"/>
        <v>62.194112422189029</v>
      </c>
    </row>
    <row r="5" spans="1:5" x14ac:dyDescent="0.35">
      <c r="A5" t="s">
        <v>8</v>
      </c>
      <c r="B5" s="12">
        <v>64.169790436196905</v>
      </c>
      <c r="C5" s="12">
        <v>75.255923620790227</v>
      </c>
      <c r="D5" s="12">
        <v>76.486850619834001</v>
      </c>
      <c r="E5" s="12">
        <f t="shared" si="0"/>
        <v>71.970854892273721</v>
      </c>
    </row>
    <row r="6" spans="1:5" x14ac:dyDescent="0.35">
      <c r="A6" t="s">
        <v>9</v>
      </c>
      <c r="B6" s="12">
        <v>49.381123349358006</v>
      </c>
      <c r="C6" s="12">
        <v>58.409569753329791</v>
      </c>
      <c r="D6" s="12">
        <v>67.898873445586247</v>
      </c>
      <c r="E6" s="12">
        <f t="shared" si="0"/>
        <v>58.563188849424684</v>
      </c>
    </row>
    <row r="7" spans="1:5" x14ac:dyDescent="0.35">
      <c r="A7" t="s">
        <v>10</v>
      </c>
      <c r="B7" s="12">
        <v>39.09642136857299</v>
      </c>
      <c r="C7" s="12">
        <v>65.145875894460687</v>
      </c>
      <c r="D7" s="12">
        <v>83.62028344287144</v>
      </c>
      <c r="E7" s="12">
        <f t="shared" si="0"/>
        <v>62.620860235301706</v>
      </c>
    </row>
    <row r="8" spans="1:5" x14ac:dyDescent="0.35">
      <c r="A8" t="s">
        <v>11</v>
      </c>
      <c r="B8" s="12">
        <v>65.112987061959302</v>
      </c>
      <c r="C8" s="12">
        <v>70.609939555612186</v>
      </c>
      <c r="D8" s="12">
        <v>71.280042999186023</v>
      </c>
      <c r="E8" s="12">
        <f t="shared" si="0"/>
        <v>69.000989872252504</v>
      </c>
    </row>
    <row r="9" spans="1:5" x14ac:dyDescent="0.35">
      <c r="A9" t="s">
        <v>12</v>
      </c>
      <c r="B9" s="12">
        <v>73.371925345345247</v>
      </c>
      <c r="C9" s="12">
        <v>60.284824064015034</v>
      </c>
      <c r="D9" s="12">
        <v>80.187452179044044</v>
      </c>
      <c r="E9" s="12">
        <f t="shared" si="0"/>
        <v>71.281400529468115</v>
      </c>
    </row>
    <row r="10" spans="1:5" x14ac:dyDescent="0.35">
      <c r="A10" t="s">
        <v>13</v>
      </c>
      <c r="B10" s="12">
        <v>60.369438161723615</v>
      </c>
      <c r="C10" s="12">
        <v>72.375824090921881</v>
      </c>
      <c r="D10" s="12">
        <v>75.002292713247812</v>
      </c>
      <c r="E10" s="12">
        <f t="shared" si="0"/>
        <v>69.2491849886311</v>
      </c>
    </row>
    <row r="11" spans="1:5" x14ac:dyDescent="0.35">
      <c r="A11" t="s">
        <v>14</v>
      </c>
      <c r="B11" s="12">
        <v>43.529717870102104</v>
      </c>
      <c r="C11" s="12">
        <v>70.837184749166511</v>
      </c>
      <c r="D11" s="12">
        <v>79.679963696151432</v>
      </c>
      <c r="E11" s="12">
        <f t="shared" si="0"/>
        <v>64.682288771806682</v>
      </c>
    </row>
    <row r="12" spans="1:5" x14ac:dyDescent="0.35">
      <c r="A12" t="s">
        <v>15</v>
      </c>
      <c r="B12" s="12">
        <v>63.385750177096511</v>
      </c>
      <c r="C12" s="12">
        <v>75.400857436608391</v>
      </c>
      <c r="D12" s="12">
        <v>78.885122236089842</v>
      </c>
      <c r="E12" s="12">
        <f t="shared" si="0"/>
        <v>72.557243283264924</v>
      </c>
    </row>
    <row r="13" spans="1:5" x14ac:dyDescent="0.35">
      <c r="A13" t="s">
        <v>16</v>
      </c>
      <c r="B13" s="12">
        <v>70.625732551645243</v>
      </c>
      <c r="C13" s="12">
        <v>74.634590555947113</v>
      </c>
      <c r="D13" s="12">
        <v>75.994579943632374</v>
      </c>
      <c r="E13" s="12">
        <f t="shared" si="0"/>
        <v>73.751634350408239</v>
      </c>
    </row>
    <row r="14" spans="1:5" x14ac:dyDescent="0.35">
      <c r="A14" t="s">
        <v>17</v>
      </c>
      <c r="B14" s="12">
        <v>57.72730563740658</v>
      </c>
      <c r="C14" s="12">
        <v>58.115843761367167</v>
      </c>
      <c r="D14" s="12">
        <v>68.159473982100891</v>
      </c>
      <c r="E14" s="12">
        <f t="shared" si="0"/>
        <v>61.334207793624877</v>
      </c>
    </row>
    <row r="15" spans="1:5" x14ac:dyDescent="0.35">
      <c r="A15" t="s">
        <v>18</v>
      </c>
      <c r="B15" s="12">
        <v>59.024391609135321</v>
      </c>
      <c r="C15" s="12">
        <v>78.343079480827313</v>
      </c>
      <c r="D15" s="12">
        <v>77.807054453512478</v>
      </c>
      <c r="E15" s="12">
        <f t="shared" si="0"/>
        <v>71.724841847825033</v>
      </c>
    </row>
    <row r="16" spans="1:5" x14ac:dyDescent="0.35">
      <c r="A16" t="s">
        <v>19</v>
      </c>
      <c r="B16" s="12">
        <v>57.729082349201761</v>
      </c>
      <c r="C16" s="12">
        <v>68.476104504868928</v>
      </c>
      <c r="D16" s="12">
        <v>69.51857184614218</v>
      </c>
      <c r="E16" s="12">
        <f t="shared" si="0"/>
        <v>65.241252900070961</v>
      </c>
    </row>
    <row r="17" spans="1:5" x14ac:dyDescent="0.35">
      <c r="A17" t="s">
        <v>20</v>
      </c>
      <c r="B17" s="12">
        <v>59.406055362362245</v>
      </c>
      <c r="C17" s="12">
        <v>60.254892272121275</v>
      </c>
      <c r="D17" s="12">
        <v>66.126409924139836</v>
      </c>
      <c r="E17" s="12">
        <f t="shared" si="0"/>
        <v>61.929119186207778</v>
      </c>
    </row>
    <row r="18" spans="1:5" x14ac:dyDescent="0.35">
      <c r="A18" t="s">
        <v>21</v>
      </c>
      <c r="B18" s="12">
        <v>41.467643326292702</v>
      </c>
      <c r="C18" s="12">
        <v>77.485914008448731</v>
      </c>
      <c r="D18" s="12">
        <v>80.249074143712079</v>
      </c>
      <c r="E18" s="12">
        <f t="shared" si="0"/>
        <v>66.400877159484494</v>
      </c>
    </row>
    <row r="19" spans="1:5" x14ac:dyDescent="0.35">
      <c r="A19" t="s">
        <v>22</v>
      </c>
      <c r="B19" s="12">
        <v>51.567552686616843</v>
      </c>
      <c r="C19" s="12">
        <v>47.598841555090075</v>
      </c>
      <c r="D19" s="12">
        <v>59.392429202933869</v>
      </c>
      <c r="E19" s="12">
        <f t="shared" si="0"/>
        <v>52.852941148213596</v>
      </c>
    </row>
    <row r="20" spans="1:5" x14ac:dyDescent="0.35">
      <c r="A20" t="s">
        <v>23</v>
      </c>
      <c r="B20" s="12">
        <v>56.338875667971209</v>
      </c>
      <c r="C20" s="12">
        <v>57.695959712060443</v>
      </c>
      <c r="D20" s="12">
        <v>67.674538338183538</v>
      </c>
      <c r="E20" s="12">
        <f t="shared" si="0"/>
        <v>60.56979123940507</v>
      </c>
    </row>
    <row r="21" spans="1:5" x14ac:dyDescent="0.35">
      <c r="A21" t="s">
        <v>24</v>
      </c>
      <c r="B21" s="12">
        <v>47.604530925835498</v>
      </c>
      <c r="C21" s="12">
        <v>65.349548082752818</v>
      </c>
      <c r="D21" s="12">
        <v>70.506656398772577</v>
      </c>
      <c r="E21" s="12">
        <f t="shared" si="0"/>
        <v>61.153578469120298</v>
      </c>
    </row>
    <row r="22" spans="1:5" x14ac:dyDescent="0.35">
      <c r="A22" t="s">
        <v>25</v>
      </c>
      <c r="B22" s="12">
        <v>51.373680173637744</v>
      </c>
      <c r="C22" s="12">
        <v>51.846370072719274</v>
      </c>
      <c r="D22" s="12">
        <v>68.97144753390873</v>
      </c>
      <c r="E22" s="12">
        <f t="shared" si="0"/>
        <v>57.397165926755257</v>
      </c>
    </row>
    <row r="23" spans="1:5" x14ac:dyDescent="0.35">
      <c r="A23" t="s">
        <v>26</v>
      </c>
      <c r="B23" s="12">
        <v>67.481491735405655</v>
      </c>
      <c r="C23" s="12">
        <v>58.111393282476051</v>
      </c>
      <c r="D23" s="12">
        <v>70.892565651972575</v>
      </c>
      <c r="E23" s="12">
        <f t="shared" si="0"/>
        <v>65.495150223284767</v>
      </c>
    </row>
    <row r="24" spans="1:5" x14ac:dyDescent="0.35">
      <c r="A24" t="s">
        <v>27</v>
      </c>
      <c r="B24" s="12">
        <v>59.606554334494476</v>
      </c>
      <c r="C24" s="12">
        <v>68.353266316396883</v>
      </c>
      <c r="D24" s="12">
        <v>75.368689894828563</v>
      </c>
      <c r="E24" s="12">
        <f t="shared" si="0"/>
        <v>67.776170181906636</v>
      </c>
    </row>
    <row r="25" spans="1:5" x14ac:dyDescent="0.35">
      <c r="A25" t="s">
        <v>28</v>
      </c>
      <c r="B25" s="12">
        <v>74.305705722932899</v>
      </c>
      <c r="C25" s="12">
        <v>67.3167398647808</v>
      </c>
      <c r="D25" s="12">
        <v>70.713185178371475</v>
      </c>
      <c r="E25" s="12">
        <f t="shared" si="0"/>
        <v>70.778543588695058</v>
      </c>
    </row>
    <row r="26" spans="1:5" x14ac:dyDescent="0.35">
      <c r="A26" t="s">
        <v>29</v>
      </c>
      <c r="B26" s="12">
        <v>58.022462976807141</v>
      </c>
      <c r="C26" s="12">
        <v>83.416761905979513</v>
      </c>
      <c r="D26" s="12">
        <v>81.080848333509209</v>
      </c>
      <c r="E26" s="12">
        <f t="shared" si="0"/>
        <v>74.17335773876529</v>
      </c>
    </row>
    <row r="27" spans="1:5" x14ac:dyDescent="0.35">
      <c r="A27" t="s">
        <v>30</v>
      </c>
      <c r="B27" s="12">
        <v>58.066034293509908</v>
      </c>
      <c r="C27" s="12">
        <v>64.100443445548422</v>
      </c>
      <c r="D27" s="12">
        <v>70.675858394182114</v>
      </c>
      <c r="E27" s="12">
        <f t="shared" si="0"/>
        <v>64.280778711080146</v>
      </c>
    </row>
    <row r="28" spans="1:5" x14ac:dyDescent="0.35">
      <c r="A28" t="s">
        <v>31</v>
      </c>
      <c r="B28" s="12">
        <v>69.412265637041997</v>
      </c>
      <c r="C28" s="12">
        <v>64.354622421847381</v>
      </c>
      <c r="D28" s="12">
        <v>69.857253189363547</v>
      </c>
      <c r="E28" s="12">
        <f t="shared" si="0"/>
        <v>67.874713749417637</v>
      </c>
    </row>
    <row r="29" spans="1:5" x14ac:dyDescent="0.35">
      <c r="A29" t="s">
        <v>32</v>
      </c>
      <c r="B29" s="12">
        <v>61.798898767262102</v>
      </c>
      <c r="C29" s="12">
        <v>76.241882641832461</v>
      </c>
      <c r="D29" s="12">
        <v>77.255259354872308</v>
      </c>
      <c r="E29" s="12">
        <f t="shared" si="0"/>
        <v>71.765346921322291</v>
      </c>
    </row>
    <row r="30" spans="1:5" x14ac:dyDescent="0.35">
      <c r="A30" t="s">
        <v>33</v>
      </c>
      <c r="B30" s="12">
        <v>52.855539770607351</v>
      </c>
      <c r="C30" s="12">
        <v>69.490206579870119</v>
      </c>
      <c r="D30" s="12">
        <v>71.523152202733428</v>
      </c>
      <c r="E30" s="12">
        <f t="shared" si="0"/>
        <v>64.622966184403637</v>
      </c>
    </row>
    <row r="31" spans="1:5" x14ac:dyDescent="0.35">
      <c r="A31" t="s">
        <v>34</v>
      </c>
      <c r="B31" s="12">
        <v>61.557415529114088</v>
      </c>
      <c r="C31" s="12">
        <v>57.472011272848881</v>
      </c>
      <c r="D31" s="12">
        <v>61.287906691221608</v>
      </c>
      <c r="E31" s="12">
        <f t="shared" si="0"/>
        <v>60.105777831061523</v>
      </c>
    </row>
    <row r="32" spans="1:5" x14ac:dyDescent="0.35">
      <c r="A32" t="s">
        <v>35</v>
      </c>
      <c r="B32" s="12">
        <v>50.01101494885917</v>
      </c>
      <c r="C32" s="12">
        <v>71.489417393435204</v>
      </c>
      <c r="D32" s="12">
        <v>73.999374365782387</v>
      </c>
      <c r="E32" s="12">
        <f t="shared" si="0"/>
        <v>65.166602236025582</v>
      </c>
    </row>
    <row r="33" spans="1:5" x14ac:dyDescent="0.35">
      <c r="A33" t="s">
        <v>36</v>
      </c>
      <c r="B33" s="12">
        <v>37.548303705484344</v>
      </c>
      <c r="C33" s="12">
        <v>58.279710778869202</v>
      </c>
      <c r="D33" s="12">
        <v>60.990891649053175</v>
      </c>
      <c r="E33" s="12">
        <f t="shared" si="0"/>
        <v>52.272968711135576</v>
      </c>
    </row>
    <row r="34" spans="1:5" x14ac:dyDescent="0.35">
      <c r="A34" t="s">
        <v>37</v>
      </c>
      <c r="B34" s="12">
        <v>45.632282811463774</v>
      </c>
      <c r="C34" s="12">
        <v>80.027667946081095</v>
      </c>
      <c r="D34" s="12">
        <v>84.339433278958722</v>
      </c>
      <c r="E34" s="12">
        <f t="shared" si="0"/>
        <v>69.999794678834533</v>
      </c>
    </row>
    <row r="35" spans="1:5" x14ac:dyDescent="0.35">
      <c r="A35" t="s">
        <v>38</v>
      </c>
      <c r="B35" s="12">
        <v>55.043068596473951</v>
      </c>
      <c r="C35" s="12">
        <v>54.187338361446137</v>
      </c>
      <c r="D35" s="12">
        <v>72.013152515404755</v>
      </c>
      <c r="E35" s="12">
        <f t="shared" si="0"/>
        <v>60.414519824441612</v>
      </c>
    </row>
    <row r="36" spans="1:5" x14ac:dyDescent="0.35">
      <c r="A36" t="s">
        <v>39</v>
      </c>
      <c r="B36" s="12">
        <v>55.292689800630932</v>
      </c>
      <c r="C36" s="12">
        <v>59.885487914332579</v>
      </c>
      <c r="D36" s="12">
        <v>74.395537126169543</v>
      </c>
      <c r="E36" s="12">
        <f t="shared" si="0"/>
        <v>63.191238280377682</v>
      </c>
    </row>
    <row r="37" spans="1:5" x14ac:dyDescent="0.35">
      <c r="A37" t="s">
        <v>40</v>
      </c>
      <c r="B37" s="12">
        <v>47.83912999584814</v>
      </c>
      <c r="C37" s="12">
        <v>59.048270277828827</v>
      </c>
      <c r="D37" s="12">
        <v>73.246334030458968</v>
      </c>
      <c r="E37" s="12">
        <f t="shared" si="0"/>
        <v>60.044578101378647</v>
      </c>
    </row>
    <row r="38" spans="1:5" x14ac:dyDescent="0.35">
      <c r="A38" t="s">
        <v>41</v>
      </c>
      <c r="B38" s="12">
        <v>64.149173201190735</v>
      </c>
      <c r="C38" s="12">
        <v>66.31357708918614</v>
      </c>
      <c r="D38" s="12">
        <v>73.042758463207164</v>
      </c>
      <c r="E38" s="12">
        <f t="shared" si="0"/>
        <v>67.835169584528003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k D A A B Q S w M E F A A C A A g A T W V z W P E 1 L 0 6 m A A A A 9 g A A A B I A H A B D b 2 5 m a W c v U G F j a 2 F n Z S 5 4 b W w g o h g A K K A U A A A A A A A A A A A A A A A A A A A A A A A A A A A A h Y + x D o I w G I R f h X S n L d U Y Q k o Z H F z E m J g Y 1 6 Z U a I Q f Q 4 v l 3 R x 8 J F 9 B j K J u j n f 3 X X J 3 v 9 5 4 N j R 1 c N G d N S 2 k K M I U B R p U W x g o U 9 S 7 Y x i j T P C t V C d Z 6 m C E w S a D N S m q n D s n h H j v s Z / h t i s J o z Q i h 3 y 9 U 5 V u Z G j A O g l K o 0 + r + N 9 C g u 9 f Y w T D E Z v j B Y s x 5 W Q y e W 7 g C 7 B x 7 z P 9 M f m y r 1 3 f a a E h 3 K w 4 m S Q n 7 w / i A V B L A w Q U A A I A C A B N Z X 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W V z W M s 3 N m v R A A A A V Q E A A B M A H A B G b 3 J t d W x h c y 9 T Z W N 0 a W 9 u M S 5 t I K I Y A C i g F A A A A A A A A A A A A A A A A A A A A A A A A A A A A H 2 P P Q v C M B C G 9 0 L / Q 4 i L Q i l + L + I g x c H F w R Y d x C H G s w 2 m O U m u o J T + d 9 N 2 L d 5 y c M 9 z 7 y U O J C k 0 L O 3 7 b B M G Y e A K Y e H B R n w + n a 0 4 2 z I N F A b M V 4 q V l e A n + 4 8 E H S e V t W D o g v Z 1 R 3 y N J / X 1 K E r Y 8 k z c N S z 4 r b k m a M g r t 6 g P G P G k E C b 3 6 d n 3 D W 1 2 p 8 a Z F c Y 9 0 Z Y J 6 q o 0 L X T j / l p U 1 z w l Q c A j R n 7 O C D 7 U R K z m J 8 i V I 2 j f e k b f n T c O h t b L u N 3 v l J 2 U H i v 6 o 2 R I Q n d 0 A J 6 F V o 8 h 2 E z C Q J n B T 2 1 + U E s B A i 0 A F A A C A A g A T W V z W P E 1 L 0 6 m A A A A 9 g A A A B I A A A A A A A A A A A A A A A A A A A A A A E N v b m Z p Z y 9 Q Y W N r Y W d l L n h t b F B L A Q I t A B Q A A g A I A E 1 l c 1 g P y u m r p A A A A O k A A A A T A A A A A A A A A A A A A A A A A P I A A A B b Q 2 9 u d G V u d F 9 U e X B l c 1 0 u e G 1 s U E s B A i 0 A F A A C A A g A T W V z W M s 3 N m v R A A A A V Q E A A B M A A A A A A A A A A A A A A A A A 4 w E A A E Z v c m 1 1 b G F z L 1 N l Y 3 R p b 2 4 x L m 1 Q S w U G A A A A A A M A A w D C A A A A A Q 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0 Q o A A A A A A A C v C 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M j A x N T w v S X R l b V B h d G g + P C 9 J d G V t T G 9 j Y X R p b 2 4 + P F N 0 Y W J s Z U V u d H J p Z X M + P E V u d H J 5 I F R 5 c G U 9 I k l z U H J p d m F 0 Z S I g V m F s d W U 9 I m w w I i A v P j x F b n R y e S B U e X B l P S J R d W V y e U l E I i B W Y W x 1 Z T 0 i c z I 0 O W R j Z T A w L W J h N W M t N D Y 4 Z S 1 h Z G Y 3 L T M 1 Y T c w Y 2 Q y O T Y 4 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X z I w M T U i I C 8 + P E V u d H J 5 I F R 5 c G U 9 I k Z p b G x l Z E N v b X B s Z X R l U m V z d W x 0 V G 9 X b 3 J r c 2 h l Z X Q i I F Z h b H V l P S J s M S I g L z 4 8 R W 5 0 c n k g V H l w Z T 0 i Q W R k Z W R U b 0 R h d G F N b 2 R l b C I g V m F s d W U 9 I m w w I i A v P j x F b n R y e S B U e X B l P S J G a W x s Q 2 9 1 b n Q i I F Z h b H V l P S J s M z c i I C 8 + P E V u d H J 5 I F R 5 c G U 9 I k Z p b G x F c n J v c k N v Z G U i I F Z h b H V l P S J z V W 5 r b m 9 3 b i I g L z 4 8 R W 5 0 c n k g V H l w Z T 0 i R m l s b E V y c m 9 y Q 2 9 1 b n Q i I F Z h b H V l P S J s M C I g L z 4 8 R W 5 0 c n k g V H l w Z T 0 i R m l s b E x h c 3 R V c G R h d G V k I i B W Y W x 1 Z T 0 i Z D I w M j Q t M D M t M T l U M T E 6 N D I 6 M j c u M T Q 0 N j g 3 N F o i I C 8 + P E V u d H J 5 I F R 5 c G U 9 I k Z p b G x D b 2 x 1 b W 5 U e X B l c y I g V m F s d W U 9 I n N C Z 0 1 E Q X d N P S I g L z 4 8 R W 5 0 c n k g V H l w Z T 0 i R m l s b E N v b H V t b k 5 h b W V z I i B W Y W x 1 Z T 0 i c 1 s m c X V v d D t T d G F 0 Z S Z x d W 9 0 O y w m c X V v d D t S Z W d p c 3 R l c m V k I F Z v d G V y c y Z x d W 9 0 O y w m c X V v d D t B Y 2 N y Z W R p d G V k I F Z v d G V y c y Z x d W 9 0 O y w m c X V v d D t U b 3 R h b C B W b 3 R l c y Z x d W 9 0 O y w m c X V v d D t W Y W x p Z C B W b 3 R l 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z I w M T U v Q X V 0 b 1 J l b W 9 2 Z W R D b 2 x 1 b W 5 z M S 5 7 U 3 R h d G U s M H 0 m c X V v d D s s J n F 1 b 3 Q 7 U 2 V j d G l v b j E v M j A x N S 9 B d X R v U m V t b 3 Z l Z E N v b H V t b n M x L n t S Z W d p c 3 R l c m V k I F Z v d G V y c y w x f S Z x d W 9 0 O y w m c X V v d D t T Z W N 0 a W 9 u M S 8 y M D E 1 L 0 F 1 d G 9 S Z W 1 v d m V k Q 2 9 s d W 1 u c z E u e 0 F j Y 3 J l Z G l 0 Z W Q g V m 9 0 Z X J z L D J 9 J n F 1 b 3 Q 7 L C Z x d W 9 0 O 1 N l Y 3 R p b 2 4 x L z I w M T U v Q X V 0 b 1 J l b W 9 2 Z W R D b 2 x 1 b W 5 z M S 5 7 V G 9 0 Y W w g V m 9 0 Z X M s M 3 0 m c X V v d D s s J n F 1 b 3 Q 7 U 2 V j d G l v b j E v M j A x N S 9 B d X R v U m V t b 3 Z l Z E N v b H V t b n M x L n t W Y W x p Z C B W b 3 R l c y w 0 f S Z x d W 9 0 O 1 0 s J n F 1 b 3 Q 7 Q 2 9 s d W 1 u Q 2 9 1 b n Q m c X V v d D s 6 N S w m c X V v d D t L Z X l D b 2 x 1 b W 5 O Y W 1 l c y Z x d W 9 0 O z p b X S w m c X V v d D t D b 2 x 1 b W 5 J Z G V u d G l 0 a W V z J n F 1 b 3 Q 7 O l s m c X V v d D t T Z W N 0 a W 9 u M S 8 y M D E 1 L 0 F 1 d G 9 S Z W 1 v d m V k Q 2 9 s d W 1 u c z E u e 1 N 0 Y X R l L D B 9 J n F 1 b 3 Q 7 L C Z x d W 9 0 O 1 N l Y 3 R p b 2 4 x L z I w M T U v Q X V 0 b 1 J l b W 9 2 Z W R D b 2 x 1 b W 5 z M S 5 7 U m V n a X N 0 Z X J l Z C B W b 3 R l c n M s M X 0 m c X V v d D s s J n F 1 b 3 Q 7 U 2 V j d G l v b j E v M j A x N S 9 B d X R v U m V t b 3 Z l Z E N v b H V t b n M x L n t B Y 2 N y Z W R p d G V k I F Z v d G V y c y w y f S Z x d W 9 0 O y w m c X V v d D t T Z W N 0 a W 9 u M S 8 y M D E 1 L 0 F 1 d G 9 S Z W 1 v d m V k Q 2 9 s d W 1 u c z E u e 1 R v d G F s I F Z v d G V z L D N 9 J n F 1 b 3 Q 7 L C Z x d W 9 0 O 1 N l Y 3 R p b 2 4 x L z I w M T U v Q X V 0 b 1 J l b W 9 2 Z W R D b 2 x 1 b W 5 z M S 5 7 V m F s a W Q g V m 9 0 Z X M s N H 0 m c X V v d D t d L C Z x d W 9 0 O 1 J l b G F 0 a W 9 u c 2 h p c E l u Z m 8 m c X V v d D s 6 W 1 1 9 I i A v P j w v U 3 R h Y m x l R W 5 0 c m l l c z 4 8 L 0 l 0 Z W 0 + P E l 0 Z W 0 + P E l 0 Z W 1 M b 2 N h d G l v b j 4 8 S X R l b V R 5 c G U + R m 9 y b X V s Y T w v S X R l b V R 5 c G U + P E l 0 Z W 1 Q Y X R o P l N l Y 3 R p b 2 4 x L z I w M T U v U 2 9 1 c m N l P C 9 J d G V t U G F 0 a D 4 8 L 0 l 0 Z W 1 M b 2 N h d G l v b j 4 8 U 3 R h Y m x l R W 5 0 c m l l c y A v P j w v S X R l b T 4 8 S X R l b T 4 8 S X R l b U x v Y 2 F 0 a W 9 u P j x J d G V t V H l w Z T 5 G b 3 J t d W x h P C 9 J d G V t V H l w Z T 4 8 S X R l b V B h d G g + U 2 V j d G l v b j E v M j A x N S 9 D a G F u Z 2 V k J T I w V H l w Z T w v S X R l b V B h d G g + P C 9 J d G V t T G 9 j Y X R p b 2 4 + P F N 0 Y W J s Z U V u d H J p Z X M g L z 4 8 L 0 l 0 Z W 0 + P C 9 J d G V t c z 4 8 L 0 x v Y 2 F s U G F j a 2 F n Z U 1 l d G F k Y X R h R m l s Z T 4 W A A A A U E s F B g A A A A A A A A A A A A A A A A A A A A A A A C Y B A A A B A A A A 0 I y d 3 w E V 0 R G M e g D A T 8 K X 6 w E A A A B b a w + x Y K A X T r d I 9 W Y n 0 C f C A A A A A A I A A A A A A B B m A A A A A Q A A I A A A A F f R 9 Y C S s x R 4 V 9 2 a + Y 7 / N + M k 5 a g M M 5 Y X X o h b M O B 7 a w T V A A A A A A 6 A A A A A A g A A I A A A A C v y n c Z r P a E W K U B J T y a K J U 5 L P g L k 8 B 2 q T R r B p a f w r P T 2 U A A A A F H X t I 7 1 8 Z j 6 z 3 1 Y Y 4 f q G o 4 z T h W g 1 q h c N U c p l C b y 9 a M C T O p j d Q b O X b g 0 9 0 S 2 P D K Z g u / a 6 t S G y G r q M e W V X D q N 7 Z u H z J o n E O L 9 N 2 G w H K Q g G I 6 I Q A A A A L 2 R R 8 B m R Z 9 N g E w N 5 C I H L z c 1 h a r / D V 6 l R W i D 5 W M G i P 4 k X b k L M D a 7 + 8 x B e v T 3 3 X 8 7 T 5 r P g g O w 7 f W r 0 Z 8 4 Z r L D x 0 A = < / D a t a M a s h u p > 
</file>

<file path=customXml/itemProps1.xml><?xml version="1.0" encoding="utf-8"?>
<ds:datastoreItem xmlns:ds="http://schemas.openxmlformats.org/officeDocument/2006/customXml" ds:itemID="{CD7D4F96-4E8F-4B5D-BD43-C36673B7E3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Sheet3</vt:lpstr>
      <vt:lpstr>2015</vt:lpstr>
      <vt:lpstr>2019</vt:lpstr>
      <vt:lpstr>2023</vt:lpstr>
      <vt:lpstr>Apathy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Chimezie Edeh</dc:creator>
  <cp:lastModifiedBy>Chimezie Edeh</cp:lastModifiedBy>
  <dcterms:created xsi:type="dcterms:W3CDTF">2024-03-19T11:39:32Z</dcterms:created>
  <dcterms:modified xsi:type="dcterms:W3CDTF">2024-04-04T07:58:55Z</dcterms:modified>
</cp:coreProperties>
</file>